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вхоз\Desktop\ШКОЛА\февраль 2024\"/>
    </mc:Choice>
  </mc:AlternateContent>
  <bookViews>
    <workbookView xWindow="0" yWindow="0" windowWidth="20490" windowHeight="7545" activeTab="3"/>
  </bookViews>
  <sheets>
    <sheet name="1нед(1день)" sheetId="20" r:id="rId1"/>
    <sheet name="1нед(2день)" sheetId="3" r:id="rId2"/>
    <sheet name="1нед(3день) " sheetId="5" r:id="rId3"/>
    <sheet name="1нед(4день) " sheetId="7" r:id="rId4"/>
    <sheet name="1нед(5день) " sheetId="9" r:id="rId5"/>
    <sheet name="2нед(1день)  " sheetId="11" r:id="rId6"/>
    <sheet name="2нед(2день)" sheetId="13" r:id="rId7"/>
    <sheet name="2нед(3день) " sheetId="16" r:id="rId8"/>
    <sheet name="2нед(4день)  " sheetId="17" r:id="rId9"/>
    <sheet name="2нед(5день)" sheetId="18" r:id="rId10"/>
    <sheet name="образец" sheetId="22" r:id="rId11"/>
    <sheet name="цена" sheetId="15" r:id="rId12"/>
    <sheet name="Лист1" sheetId="21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8" l="1"/>
  <c r="B9" i="17" l="1"/>
  <c r="E20" i="17" l="1"/>
  <c r="W31" i="15" l="1"/>
  <c r="X32" i="15" l="1"/>
  <c r="S27" i="15" l="1"/>
  <c r="AB37" i="15" l="1"/>
  <c r="Y42" i="15" l="1"/>
  <c r="J20" i="17" l="1"/>
  <c r="I20" i="17"/>
  <c r="H20" i="17"/>
  <c r="G20" i="17"/>
  <c r="E20" i="11" l="1"/>
  <c r="Z41" i="15" l="1"/>
  <c r="E20" i="16" l="1"/>
  <c r="E20" i="13"/>
  <c r="E20" i="18"/>
  <c r="E20" i="7"/>
  <c r="E20" i="9"/>
  <c r="E20" i="5"/>
  <c r="E20" i="3"/>
  <c r="E20" i="20"/>
  <c r="J20" i="22"/>
  <c r="I20" i="22"/>
  <c r="H20" i="22"/>
  <c r="G20" i="22"/>
  <c r="F20" i="22"/>
  <c r="AD40" i="15" l="1"/>
  <c r="AA35" i="15" l="1"/>
  <c r="AD43" i="15" l="1"/>
  <c r="AD2" i="15"/>
  <c r="Z2" i="15" l="1"/>
  <c r="Z44" i="15"/>
  <c r="S43" i="15" l="1"/>
  <c r="AA43" i="15" l="1"/>
  <c r="AA44" i="15"/>
  <c r="AC44" i="15"/>
  <c r="V44" i="15"/>
  <c r="U13" i="15"/>
  <c r="U43" i="15" s="1"/>
  <c r="U20" i="15"/>
  <c r="U19" i="15"/>
  <c r="R44" i="15"/>
  <c r="N44" i="15"/>
  <c r="L44" i="15"/>
  <c r="I15" i="15"/>
  <c r="I24" i="15"/>
  <c r="I29" i="15"/>
  <c r="I30" i="15"/>
  <c r="I18" i="15"/>
  <c r="I5" i="15"/>
  <c r="I43" i="15" s="1"/>
  <c r="H18" i="15" l="1"/>
  <c r="H15" i="15"/>
  <c r="H21" i="15"/>
  <c r="H30" i="15"/>
  <c r="H28" i="15"/>
  <c r="H6" i="15"/>
  <c r="R19" i="15"/>
  <c r="R12" i="15"/>
  <c r="R8" i="15"/>
  <c r="R43" i="15" s="1"/>
  <c r="F5" i="18" s="1"/>
  <c r="R15" i="15"/>
  <c r="R38" i="15"/>
  <c r="V13" i="15"/>
  <c r="V19" i="15"/>
  <c r="V20" i="15"/>
  <c r="N33" i="15"/>
  <c r="N43" i="15" s="1"/>
  <c r="F6" i="18" s="1"/>
  <c r="V43" i="15" l="1"/>
  <c r="F8" i="9" s="1"/>
  <c r="H43" i="15"/>
  <c r="F8" i="15"/>
  <c r="F15" i="15"/>
  <c r="F18" i="15"/>
  <c r="F17" i="15"/>
  <c r="F30" i="15"/>
  <c r="F37" i="15"/>
  <c r="F5" i="15"/>
  <c r="L15" i="15"/>
  <c r="L12" i="15"/>
  <c r="L43" i="15" s="1"/>
  <c r="L34" i="15"/>
  <c r="P37" i="15"/>
  <c r="P12" i="15"/>
  <c r="T19" i="15"/>
  <c r="T26" i="15"/>
  <c r="T12" i="15"/>
  <c r="T8" i="15"/>
  <c r="T15" i="15"/>
  <c r="T10" i="15"/>
  <c r="T17" i="15"/>
  <c r="T18" i="15"/>
  <c r="T33" i="15"/>
  <c r="T25" i="15"/>
  <c r="T7" i="15"/>
  <c r="T43" i="15" s="1"/>
  <c r="F5" i="13" s="1"/>
  <c r="K12" i="15"/>
  <c r="K15" i="15"/>
  <c r="K25" i="15"/>
  <c r="Q9" i="15"/>
  <c r="M15" i="15"/>
  <c r="M12" i="15"/>
  <c r="M43" i="15" s="1"/>
  <c r="M23" i="15"/>
  <c r="E15" i="15"/>
  <c r="E21" i="15"/>
  <c r="E26" i="15"/>
  <c r="E10" i="15"/>
  <c r="E18" i="15"/>
  <c r="E30" i="15"/>
  <c r="E24" i="15"/>
  <c r="E6" i="15"/>
  <c r="AC18" i="15"/>
  <c r="AC43" i="15" s="1"/>
  <c r="AC39" i="15"/>
  <c r="O13" i="15"/>
  <c r="O14" i="15"/>
  <c r="O11" i="15"/>
  <c r="O19" i="15"/>
  <c r="O22" i="15"/>
  <c r="J15" i="15"/>
  <c r="J12" i="15"/>
  <c r="J8" i="15"/>
  <c r="J28" i="15"/>
  <c r="G15" i="15"/>
  <c r="G16" i="15"/>
  <c r="G18" i="15"/>
  <c r="G21" i="15"/>
  <c r="G29" i="15"/>
  <c r="G4" i="15"/>
  <c r="G43" i="15" s="1"/>
  <c r="F6" i="9" s="1"/>
  <c r="D15" i="15"/>
  <c r="D26" i="15"/>
  <c r="D21" i="15"/>
  <c r="D30" i="15"/>
  <c r="D18" i="15"/>
  <c r="D6" i="15"/>
  <c r="D43" i="15" s="1"/>
  <c r="J43" i="15" l="1"/>
  <c r="F5" i="9" s="1"/>
  <c r="E43" i="15"/>
  <c r="K43" i="15"/>
  <c r="F5" i="16" s="1"/>
  <c r="F43" i="15"/>
  <c r="F6" i="16" s="1"/>
  <c r="Y43" i="15"/>
  <c r="X43" i="15" l="1"/>
  <c r="J20" i="20" l="1"/>
  <c r="I20" i="20"/>
  <c r="H20" i="20"/>
  <c r="G20" i="20"/>
  <c r="J20" i="18" l="1"/>
  <c r="I20" i="18"/>
  <c r="H20" i="18"/>
  <c r="W43" i="15" l="1"/>
  <c r="F20" i="3" l="1"/>
  <c r="AB44" i="15"/>
  <c r="X44" i="15"/>
  <c r="W44" i="15"/>
  <c r="U44" i="15"/>
  <c r="T44" i="15"/>
  <c r="Q44" i="15"/>
  <c r="P44" i="15"/>
  <c r="O44" i="15"/>
  <c r="M44" i="15"/>
  <c r="K44" i="15"/>
  <c r="J44" i="15"/>
  <c r="I44" i="15"/>
  <c r="H44" i="15"/>
  <c r="G44" i="15"/>
  <c r="F44" i="15"/>
  <c r="E44" i="15"/>
  <c r="D44" i="15"/>
  <c r="AB43" i="15"/>
  <c r="J20" i="16"/>
  <c r="I20" i="16"/>
  <c r="H20" i="16"/>
  <c r="G20" i="16"/>
  <c r="Q43" i="15"/>
  <c r="Z43" i="15"/>
  <c r="F4" i="20" l="1"/>
  <c r="F20" i="17"/>
  <c r="F8" i="18"/>
  <c r="F7" i="16"/>
  <c r="F7" i="9"/>
  <c r="F20" i="9" s="1"/>
  <c r="F9" i="7"/>
  <c r="F20" i="18"/>
  <c r="F6" i="5"/>
  <c r="P43" i="15"/>
  <c r="F4" i="13" s="1"/>
  <c r="O43" i="15"/>
  <c r="F20" i="11" l="1"/>
  <c r="F20" i="20"/>
  <c r="F20" i="16"/>
  <c r="J20" i="13"/>
  <c r="I20" i="13"/>
  <c r="H20" i="13"/>
  <c r="G20" i="13"/>
  <c r="F20" i="13"/>
  <c r="J20" i="11" l="1"/>
  <c r="I20" i="11"/>
  <c r="H20" i="11"/>
  <c r="G20" i="11"/>
  <c r="J20" i="9" l="1"/>
  <c r="I20" i="9"/>
  <c r="H20" i="9"/>
  <c r="G20" i="9"/>
  <c r="J20" i="7"/>
  <c r="I20" i="7"/>
  <c r="H20" i="7"/>
  <c r="G20" i="7"/>
  <c r="F20" i="7"/>
  <c r="J20" i="5" l="1"/>
  <c r="I20" i="5"/>
  <c r="H20" i="5"/>
  <c r="G20" i="5"/>
  <c r="F20" i="5"/>
  <c r="J20" i="3" l="1"/>
  <c r="I20" i="3"/>
  <c r="H20" i="3"/>
  <c r="G20" i="3"/>
</calcChain>
</file>

<file path=xl/sharedStrings.xml><?xml version="1.0" encoding="utf-8"?>
<sst xmlns="http://schemas.openxmlformats.org/spreadsheetml/2006/main" count="366" uniqueCount="125">
  <si>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</si>
  <si>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</si>
  <si>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</si>
  <si>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</si>
  <si>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</si>
  <si>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</si>
  <si>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</si>
  <si>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</si>
  <si>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</si>
  <si>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</si>
  <si>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</si>
  <si>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</si>
  <si>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</si>
  <si>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</si>
  <si>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</si>
  <si>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</si>
  <si>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</si>
  <si>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</si>
  <si>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Екатериновская сош им. героев Екатериновского подполья</t>
  </si>
  <si>
    <t>Н</t>
  </si>
  <si>
    <t>молоко</t>
  </si>
  <si>
    <t>сахар</t>
  </si>
  <si>
    <t>картофель</t>
  </si>
  <si>
    <t>соль</t>
  </si>
  <si>
    <t>свинина</t>
  </si>
  <si>
    <t>рис</t>
  </si>
  <si>
    <t>лук</t>
  </si>
  <si>
    <t>сметана</t>
  </si>
  <si>
    <t>цена</t>
  </si>
  <si>
    <t>морковь</t>
  </si>
  <si>
    <t>бананы</t>
  </si>
  <si>
    <t>рыба минтай</t>
  </si>
  <si>
    <t>грудка куриная</t>
  </si>
  <si>
    <t>сыр</t>
  </si>
  <si>
    <t>масло сливочное</t>
  </si>
  <si>
    <t>лавровый лист</t>
  </si>
  <si>
    <t>сухари панировочные</t>
  </si>
  <si>
    <t>масло растительное</t>
  </si>
  <si>
    <t>сухофрукты</t>
  </si>
  <si>
    <t>томатная паста</t>
  </si>
  <si>
    <t>гречневая крупа</t>
  </si>
  <si>
    <t>макароны</t>
  </si>
  <si>
    <t>мука пшеничная</t>
  </si>
  <si>
    <t>яблоко</t>
  </si>
  <si>
    <t>банан</t>
  </si>
  <si>
    <t>помидор свежий</t>
  </si>
  <si>
    <t>хлеб пшеничный</t>
  </si>
  <si>
    <t>помидор соленый</t>
  </si>
  <si>
    <t>капуста квашеная</t>
  </si>
  <si>
    <t>икра кабачковая</t>
  </si>
  <si>
    <t>гуляш        (100)</t>
  </si>
  <si>
    <t>тефтели   (110)</t>
  </si>
  <si>
    <t>котлета   (90)</t>
  </si>
  <si>
    <t>рыба         (100)</t>
  </si>
  <si>
    <t>хлеб.пшен.</t>
  </si>
  <si>
    <t>компот   (180)</t>
  </si>
  <si>
    <t>икра из кабачков</t>
  </si>
  <si>
    <t xml:space="preserve">овощи </t>
  </si>
  <si>
    <t>208/327</t>
  </si>
  <si>
    <t>творог</t>
  </si>
  <si>
    <t>лимон. К-та</t>
  </si>
  <si>
    <t>аскорбин. К-та</t>
  </si>
  <si>
    <t>крахмал</t>
  </si>
  <si>
    <t>курага</t>
  </si>
  <si>
    <t>печенье</t>
  </si>
  <si>
    <t>яйцо</t>
  </si>
  <si>
    <t>пшеничная</t>
  </si>
  <si>
    <t>манная</t>
  </si>
  <si>
    <t>свекла</t>
  </si>
  <si>
    <t>пюре        (100)</t>
  </si>
  <si>
    <t>кисель        (180)</t>
  </si>
  <si>
    <t>свекла (60)</t>
  </si>
  <si>
    <t>каша греч.(100)</t>
  </si>
  <si>
    <t>сыр (20)</t>
  </si>
  <si>
    <t>макароны(100)</t>
  </si>
  <si>
    <t>лапшевник с творогом (180)</t>
  </si>
  <si>
    <t>бутерброд с маслом (40)</t>
  </si>
  <si>
    <t>каша пшеничная(100)</t>
  </si>
  <si>
    <t>Яйцо (40)</t>
  </si>
  <si>
    <t>компот   (200)</t>
  </si>
  <si>
    <t>каша манная(220)</t>
  </si>
  <si>
    <t>жаркое    (175)</t>
  </si>
  <si>
    <t>плов          (200)</t>
  </si>
  <si>
    <t>огурцы св.(60)</t>
  </si>
  <si>
    <t>печенье (22)</t>
  </si>
  <si>
    <t>279/331</t>
  </si>
  <si>
    <t>помидор сол</t>
  </si>
  <si>
    <t>огурец сол.</t>
  </si>
  <si>
    <t>Яблоко</t>
  </si>
  <si>
    <t>Огурцы соленные</t>
  </si>
  <si>
    <t>Помидор соленый</t>
  </si>
  <si>
    <t>20.01.2023г</t>
  </si>
  <si>
    <t>закуска</t>
  </si>
  <si>
    <t>сладкое</t>
  </si>
  <si>
    <t>2 блюдо</t>
  </si>
  <si>
    <t>пюре картофельное</t>
  </si>
  <si>
    <t>бутерброд с маслом</t>
  </si>
  <si>
    <t>макаронные изделия отварные с маслом</t>
  </si>
  <si>
    <t>котлеты рубленные из бройлер - цыплят</t>
  </si>
  <si>
    <t>хлеб пшеничый</t>
  </si>
  <si>
    <t>компотиз смеси сухофруктов(с добавлением Витамина С)</t>
  </si>
  <si>
    <t>сыр порциями</t>
  </si>
  <si>
    <t>жаркое по домашнему</t>
  </si>
  <si>
    <t>каша жидкая молочная из манной крупы</t>
  </si>
  <si>
    <t>яйцо варенное</t>
  </si>
  <si>
    <t>гуляш</t>
  </si>
  <si>
    <t xml:space="preserve">печенье </t>
  </si>
  <si>
    <t>каша рассыпчатая гречневая</t>
  </si>
  <si>
    <t>тефтели в сметанно-томатном соусе</t>
  </si>
  <si>
    <t>напиток</t>
  </si>
  <si>
    <t>чай с лимоном</t>
  </si>
  <si>
    <t>напиток с витаминами "Витошка"</t>
  </si>
  <si>
    <t>сосиска отварная</t>
  </si>
  <si>
    <t>сок витаминизированный</t>
  </si>
  <si>
    <t>пельмени мясные отварные</t>
  </si>
  <si>
    <t>лапшеник с творогом и молочным соусом</t>
  </si>
  <si>
    <t>какао с молоком</t>
  </si>
  <si>
    <t>каша рассыпчатая пшеничная</t>
  </si>
  <si>
    <t>овощи соленные(капуста)</t>
  </si>
  <si>
    <t>плов из птицы</t>
  </si>
  <si>
    <t>компотиз смеси сухофруктов</t>
  </si>
  <si>
    <t>мандарины</t>
  </si>
  <si>
    <t>филе сельди</t>
  </si>
  <si>
    <t>Овощи (свекла отварная)</t>
  </si>
  <si>
    <t>15.02.2024г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</si>
</sst>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0"/>
    <numFmt numFmtId="166" formatCode="0.000000"/>
  </numFmts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1" xfId="0" applyBorder="1"/>
    <xf numFmtId="2" fontId="0" fillId="0" borderId="21" xfId="0" applyNumberFormat="1" applyBorder="1"/>
    <xf numFmtId="2" fontId="0" fillId="0" borderId="22" xfId="0" applyNumberFormat="1" applyBorder="1"/>
    <xf numFmtId="164" fontId="0" fillId="0" borderId="4" xfId="0" applyNumberFormat="1" applyBorder="1"/>
    <xf numFmtId="164" fontId="0" fillId="0" borderId="1" xfId="0" applyNumberFormat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0" xfId="0" applyBorder="1"/>
    <xf numFmtId="2" fontId="1" fillId="2" borderId="21" xfId="0" applyNumberFormat="1" applyFont="1" applyFill="1" applyBorder="1"/>
    <xf numFmtId="0" fontId="0" fillId="2" borderId="14" xfId="0" applyFill="1" applyBorder="1" applyAlignment="1">
      <alignment horizontal="center"/>
    </xf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2" fontId="0" fillId="0" borderId="33" xfId="0" applyNumberFormat="1" applyBorder="1"/>
    <xf numFmtId="2" fontId="0" fillId="0" borderId="34" xfId="0" applyNumberFormat="1" applyBorder="1"/>
    <xf numFmtId="2" fontId="0" fillId="0" borderId="32" xfId="0" applyNumberFormat="1" applyBorder="1"/>
    <xf numFmtId="164" fontId="0" fillId="2" borderId="29" xfId="0" applyNumberFormat="1" applyFill="1" applyBorder="1"/>
    <xf numFmtId="164" fontId="0" fillId="2" borderId="4" xfId="0" applyNumberFormat="1" applyFill="1" applyBorder="1"/>
    <xf numFmtId="164" fontId="0" fillId="4" borderId="4" xfId="0" applyNumberFormat="1" applyFill="1" applyBorder="1"/>
    <xf numFmtId="164" fontId="0" fillId="5" borderId="4" xfId="0" applyNumberFormat="1" applyFill="1" applyBorder="1"/>
    <xf numFmtId="164" fontId="0" fillId="3" borderId="4" xfId="0" applyNumberFormat="1" applyFill="1" applyBorder="1"/>
    <xf numFmtId="164" fontId="0" fillId="2" borderId="3" xfId="0" applyNumberFormat="1" applyFill="1" applyBorder="1"/>
    <xf numFmtId="164" fontId="0" fillId="2" borderId="1" xfId="0" applyNumberFormat="1" applyFill="1" applyBorder="1"/>
    <xf numFmtId="164" fontId="0" fillId="4" borderId="1" xfId="0" applyNumberFormat="1" applyFill="1" applyBorder="1"/>
    <xf numFmtId="164" fontId="0" fillId="5" borderId="1" xfId="0" applyNumberFormat="1" applyFill="1" applyBorder="1"/>
    <xf numFmtId="164" fontId="0" fillId="3" borderId="1" xfId="0" applyNumberFormat="1" applyFill="1" applyBorder="1"/>
    <xf numFmtId="164" fontId="0" fillId="2" borderId="30" xfId="0" applyNumberFormat="1" applyFill="1" applyBorder="1"/>
    <xf numFmtId="164" fontId="0" fillId="2" borderId="18" xfId="0" applyNumberFormat="1" applyFill="1" applyBorder="1"/>
    <xf numFmtId="164" fontId="0" fillId="4" borderId="18" xfId="0" applyNumberFormat="1" applyFill="1" applyBorder="1"/>
    <xf numFmtId="164" fontId="0" fillId="5" borderId="18" xfId="0" applyNumberFormat="1" applyFill="1" applyBorder="1"/>
    <xf numFmtId="164" fontId="0" fillId="3" borderId="18" xfId="0" applyNumberFormat="1" applyFill="1" applyBorder="1"/>
    <xf numFmtId="164" fontId="0" fillId="0" borderId="18" xfId="0" applyNumberFormat="1" applyBorder="1"/>
    <xf numFmtId="2" fontId="1" fillId="5" borderId="21" xfId="0" applyNumberFormat="1" applyFont="1" applyFill="1" applyBorder="1"/>
    <xf numFmtId="2" fontId="1" fillId="4" borderId="21" xfId="0" applyNumberFormat="1" applyFont="1" applyFill="1" applyBorder="1"/>
    <xf numFmtId="2" fontId="1" fillId="3" borderId="21" xfId="0" applyNumberFormat="1" applyFont="1" applyFill="1" applyBorder="1"/>
    <xf numFmtId="0" fontId="0" fillId="0" borderId="38" xfId="0" applyBorder="1"/>
    <xf numFmtId="0" fontId="0" fillId="0" borderId="0" xfId="0" applyBorder="1"/>
    <xf numFmtId="0" fontId="0" fillId="2" borderId="5" xfId="0" applyFill="1" applyBorder="1" applyAlignment="1">
      <alignment horizontal="center"/>
    </xf>
    <xf numFmtId="0" fontId="0" fillId="2" borderId="25" xfId="0" applyFill="1" applyBorder="1" applyProtection="1"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3" xfId="0" applyFill="1" applyBorder="1"/>
    <xf numFmtId="0" fontId="0" fillId="2" borderId="39" xfId="0" applyFill="1" applyBorder="1" applyProtection="1">
      <protection locked="0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40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164" fontId="1" fillId="2" borderId="1" xfId="0" applyNumberFormat="1" applyFont="1" applyFill="1" applyBorder="1"/>
    <xf numFmtId="164" fontId="1" fillId="3" borderId="1" xfId="0" applyNumberFormat="1" applyFont="1" applyFill="1" applyBorder="1"/>
    <xf numFmtId="2" fontId="0" fillId="0" borderId="41" xfId="0" applyNumberFormat="1" applyBorder="1"/>
    <xf numFmtId="0" fontId="0" fillId="0" borderId="0" xfId="0" applyFill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/>
    <xf numFmtId="165" fontId="0" fillId="2" borderId="1" xfId="0" applyNumberFormat="1" applyFill="1" applyBorder="1"/>
    <xf numFmtId="166" fontId="0" fillId="3" borderId="1" xfId="0" applyNumberFormat="1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35" xfId="0" applyBorder="1"/>
    <xf numFmtId="0" fontId="0" fillId="0" borderId="36" xfId="0" applyBorder="1"/>
    <xf numFmtId="0" fontId="0" fillId="2" borderId="3" xfId="0" applyFill="1" applyBorder="1"/>
    <xf numFmtId="0" fontId="0" fillId="2" borderId="42" xfId="0" applyFill="1" applyBorder="1" applyProtection="1">
      <protection locked="0"/>
    </xf>
    <xf numFmtId="0" fontId="0" fillId="0" borderId="43" xfId="0" applyBorder="1"/>
    <xf numFmtId="0" fontId="0" fillId="2" borderId="29" xfId="0" applyFill="1" applyBorder="1"/>
    <xf numFmtId="0" fontId="0" fillId="2" borderId="30" xfId="0" applyFill="1" applyBorder="1" applyProtection="1">
      <protection locked="0"/>
    </xf>
    <xf numFmtId="0" fontId="0" fillId="0" borderId="44" xfId="0" applyBorder="1"/>
    <xf numFmtId="0" fontId="0" fillId="2" borderId="40" xfId="0" applyFill="1" applyBorder="1"/>
    <xf numFmtId="2" fontId="1" fillId="2" borderId="14" xfId="0" applyNumberFormat="1" applyFont="1" applyFill="1" applyBorder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" fontId="0" fillId="2" borderId="1" xfId="0" applyNumberFormat="1" applyFill="1" applyBorder="1"/>
    <xf numFmtId="1" fontId="0" fillId="2" borderId="9" xfId="0" applyNumberFormat="1" applyFill="1" applyBorder="1"/>
    <xf numFmtId="1" fontId="1" fillId="2" borderId="1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1" fontId="0" fillId="2" borderId="45" xfId="0" applyNumberForma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>
      <alignment horizontal="center" wrapText="1"/>
    </xf>
    <xf numFmtId="0" fontId="0" fillId="2" borderId="26" xfId="0" applyFill="1" applyBorder="1" applyAlignment="1">
      <alignment horizontal="center" wrapText="1"/>
    </xf>
    <xf numFmtId="0" fontId="0" fillId="2" borderId="37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3" borderId="37" xfId="0" applyFill="1" applyBorder="1" applyAlignment="1">
      <alignment horizontal="center" wrapText="1"/>
    </xf>
    <xf numFmtId="0" fontId="0" fillId="3" borderId="4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0" fillId="6" borderId="37" xfId="0" applyFill="1" applyBorder="1" applyAlignment="1">
      <alignment horizontal="center" wrapText="1"/>
    </xf>
    <xf numFmtId="0" fontId="0" fillId="6" borderId="4" xfId="0" applyFill="1" applyBorder="1" applyAlignment="1">
      <alignment horizontal="center" wrapText="1"/>
    </xf>
    <xf numFmtId="0" fontId="0" fillId="5" borderId="37" xfId="0" applyFill="1" applyBorder="1" applyAlignment="1">
      <alignment horizontal="center" wrapText="1"/>
    </xf>
    <xf numFmtId="0" fontId="0" fillId="5" borderId="4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26" xfId="0" applyFill="1" applyBorder="1" applyAlignment="1">
      <alignment horizontal="center" wrapText="1"/>
    </xf>
    <xf numFmtId="0" fontId="0" fillId="6" borderId="37" xfId="0" applyFill="1" applyBorder="1" applyAlignment="1">
      <alignment wrapText="1"/>
    </xf>
    <xf numFmtId="0" fontId="0" fillId="6" borderId="4" xfId="0" applyFill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2" borderId="27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2" borderId="14" xfId="0" applyFill="1" applyBorder="1" applyAlignment="1">
      <alignment wrapText="1"/>
    </xf>
    <xf numFmtId="0" fontId="0" fillId="2" borderId="26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0" fillId="4" borderId="26" xfId="0" applyFill="1" applyBorder="1" applyAlignment="1">
      <alignment wrapText="1"/>
    </xf>
    <xf numFmtId="0" fontId="0" fillId="2" borderId="37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18" xfId="0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9" sqref="R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 t="s">
        <v>92</v>
      </c>
      <c r="C4" s="90" t="s">
        <v>19</v>
      </c>
      <c r="D4" s="30" t="s">
        <v>118</v>
      </c>
      <c r="E4" s="12">
        <v>60</v>
      </c>
      <c r="F4" s="22">
        <f>цена!Z43</f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83" t="s">
        <v>11</v>
      </c>
      <c r="C5" s="91">
        <v>203</v>
      </c>
      <c r="D5" s="31" t="s">
        <v>97</v>
      </c>
      <c r="E5" s="14">
        <v>100</v>
      </c>
      <c r="F5" s="23">
        <v>5.150500000000001</v>
      </c>
      <c r="G5" s="14">
        <v>130.47999999999999</v>
      </c>
      <c r="H5" s="14">
        <v>3.64</v>
      </c>
      <c r="I5" s="14">
        <v>3.86</v>
      </c>
      <c r="J5" s="15">
        <v>20.309999999999999</v>
      </c>
    </row>
    <row r="6" spans="1:10" x14ac:dyDescent="0.25">
      <c r="A6" s="6"/>
      <c r="B6" s="82" t="s">
        <v>11</v>
      </c>
      <c r="C6" s="91">
        <v>260</v>
      </c>
      <c r="D6" s="31" t="s">
        <v>105</v>
      </c>
      <c r="E6" s="14">
        <v>100</v>
      </c>
      <c r="F6" s="23">
        <v>34.994999999999997</v>
      </c>
      <c r="G6" s="14">
        <v>309</v>
      </c>
      <c r="H6" s="14">
        <v>10.64</v>
      </c>
      <c r="I6" s="14">
        <v>28.19</v>
      </c>
      <c r="J6" s="15">
        <v>2.89</v>
      </c>
    </row>
    <row r="7" spans="1:10" x14ac:dyDescent="0.25">
      <c r="A7" s="6"/>
      <c r="B7" s="83" t="s">
        <v>15</v>
      </c>
      <c r="C7" s="91" t="s">
        <v>19</v>
      </c>
      <c r="D7" s="31" t="s">
        <v>99</v>
      </c>
      <c r="E7" s="14">
        <v>30</v>
      </c>
      <c r="F7" s="23">
        <v>1.88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x14ac:dyDescent="0.25">
      <c r="A8" s="79"/>
      <c r="B8" s="82" t="s">
        <v>109</v>
      </c>
      <c r="C8" s="91">
        <v>507</v>
      </c>
      <c r="D8" s="31" t="s">
        <v>111</v>
      </c>
      <c r="E8" s="14">
        <v>180</v>
      </c>
      <c r="F8" s="23">
        <v>15</v>
      </c>
      <c r="G8" s="14">
        <v>72</v>
      </c>
      <c r="H8" s="14">
        <v>0</v>
      </c>
      <c r="I8" s="14">
        <v>0</v>
      </c>
      <c r="J8" s="15">
        <v>17.100000000000001</v>
      </c>
    </row>
    <row r="9" spans="1:10" x14ac:dyDescent="0.25">
      <c r="A9" s="79"/>
      <c r="B9" s="82" t="s">
        <v>93</v>
      </c>
      <c r="C9" s="91" t="s">
        <v>19</v>
      </c>
      <c r="D9" s="31" t="s">
        <v>106</v>
      </c>
      <c r="E9" s="128">
        <v>30</v>
      </c>
      <c r="F9" s="23">
        <v>2.86</v>
      </c>
      <c r="G9" s="14">
        <v>98</v>
      </c>
      <c r="H9" s="14">
        <v>6.15</v>
      </c>
      <c r="I9" s="14">
        <v>3.45</v>
      </c>
      <c r="J9" s="15">
        <v>19.8</v>
      </c>
    </row>
    <row r="10" spans="1:10" x14ac:dyDescent="0.25">
      <c r="A10" s="79"/>
      <c r="B10" s="83"/>
      <c r="C10" s="1"/>
      <c r="D10" s="31"/>
      <c r="E10" s="14"/>
      <c r="F10" s="23"/>
      <c r="G10" s="14"/>
      <c r="H10" s="14"/>
      <c r="I10" s="14"/>
      <c r="J10" s="15"/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500</v>
      </c>
      <c r="F20" s="24">
        <f t="shared" si="0"/>
        <v>66.385500000000008</v>
      </c>
      <c r="G20" s="16">
        <f t="shared" si="0"/>
        <v>685.68</v>
      </c>
      <c r="H20" s="16">
        <f t="shared" si="0"/>
        <v>23.130000000000003</v>
      </c>
      <c r="I20" s="16">
        <f t="shared" si="0"/>
        <v>36.340000000000003</v>
      </c>
      <c r="J20" s="17">
        <f t="shared" si="0"/>
        <v>75.34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R23" sqref="R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45338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6"/>
      <c r="B5" s="83" t="s">
        <v>11</v>
      </c>
      <c r="C5" s="91">
        <v>182</v>
      </c>
      <c r="D5" s="31" t="s">
        <v>103</v>
      </c>
      <c r="E5" s="14">
        <v>200</v>
      </c>
      <c r="F5" s="23">
        <f>цена!R43</f>
        <v>16.805</v>
      </c>
      <c r="G5" s="14">
        <v>204.5</v>
      </c>
      <c r="H5" s="14">
        <v>5.55</v>
      </c>
      <c r="I5" s="14">
        <v>9.7449999999999992</v>
      </c>
      <c r="J5" s="15">
        <v>38.5</v>
      </c>
    </row>
    <row r="6" spans="1:10" x14ac:dyDescent="0.25">
      <c r="A6" s="6"/>
      <c r="B6" s="82" t="s">
        <v>94</v>
      </c>
      <c r="C6" s="91">
        <v>209</v>
      </c>
      <c r="D6" s="31" t="s">
        <v>104</v>
      </c>
      <c r="E6" s="14">
        <v>40</v>
      </c>
      <c r="F6" s="23">
        <f>цена!N43</f>
        <v>8.5</v>
      </c>
      <c r="G6" s="14">
        <v>63</v>
      </c>
      <c r="H6" s="14">
        <v>5.08</v>
      </c>
      <c r="I6" s="14">
        <v>4.5999999999999996</v>
      </c>
      <c r="J6" s="15">
        <v>0.28000000000000003</v>
      </c>
    </row>
    <row r="7" spans="1:10" x14ac:dyDescent="0.25">
      <c r="A7" s="6"/>
      <c r="B7" s="83" t="s">
        <v>92</v>
      </c>
      <c r="C7" s="91" t="s">
        <v>19</v>
      </c>
      <c r="D7" s="31" t="s">
        <v>56</v>
      </c>
      <c r="E7" s="128">
        <v>60</v>
      </c>
      <c r="F7" s="23">
        <v>6.5</v>
      </c>
      <c r="G7" s="14">
        <v>39</v>
      </c>
      <c r="H7" s="14">
        <v>0</v>
      </c>
      <c r="I7" s="14">
        <v>2.4</v>
      </c>
      <c r="J7" s="15">
        <v>4.2</v>
      </c>
    </row>
    <row r="8" spans="1:10" x14ac:dyDescent="0.25">
      <c r="A8" s="79"/>
      <c r="B8" s="82" t="s">
        <v>15</v>
      </c>
      <c r="C8" s="91" t="s">
        <v>19</v>
      </c>
      <c r="D8" s="31" t="s">
        <v>46</v>
      </c>
      <c r="E8" s="14">
        <v>30</v>
      </c>
      <c r="F8" s="23">
        <f>цена!AB43</f>
        <v>1.8824999999999998</v>
      </c>
      <c r="G8" s="14">
        <v>69</v>
      </c>
      <c r="H8" s="14">
        <v>2.2799999999999998</v>
      </c>
      <c r="I8" s="14">
        <v>0.24</v>
      </c>
      <c r="J8" s="15">
        <v>14.1</v>
      </c>
    </row>
    <row r="9" spans="1:10" x14ac:dyDescent="0.25">
      <c r="A9" s="79"/>
      <c r="B9" s="82" t="s">
        <v>109</v>
      </c>
      <c r="C9" s="91">
        <v>377</v>
      </c>
      <c r="D9" s="31" t="s">
        <v>110</v>
      </c>
      <c r="E9" s="133">
        <v>187</v>
      </c>
      <c r="F9" s="23">
        <v>15</v>
      </c>
      <c r="G9" s="14">
        <v>55.8</v>
      </c>
      <c r="H9" s="14">
        <v>0.11</v>
      </c>
      <c r="I9" s="14">
        <v>0.01</v>
      </c>
      <c r="J9" s="15">
        <v>13.68</v>
      </c>
    </row>
    <row r="10" spans="1:10" x14ac:dyDescent="0.25">
      <c r="A10" s="79"/>
      <c r="B10" s="83" t="s">
        <v>13</v>
      </c>
      <c r="C10" s="127">
        <v>341</v>
      </c>
      <c r="D10" s="31" t="s">
        <v>121</v>
      </c>
      <c r="E10" s="14">
        <v>100</v>
      </c>
      <c r="F10" s="23">
        <v>31.2</v>
      </c>
      <c r="G10" s="14">
        <v>90</v>
      </c>
      <c r="H10" s="14">
        <v>0.78</v>
      </c>
      <c r="I10" s="14">
        <v>0.17</v>
      </c>
      <c r="J10" s="15">
        <v>20</v>
      </c>
    </row>
    <row r="11" spans="1:10" x14ac:dyDescent="0.25">
      <c r="A11" s="78"/>
      <c r="B11" s="83"/>
      <c r="C11" s="1"/>
      <c r="D11" s="31"/>
      <c r="E11" s="14"/>
      <c r="F11" s="23"/>
      <c r="G11" s="14"/>
      <c r="H11" s="14"/>
      <c r="I11" s="14"/>
      <c r="J11" s="15"/>
    </row>
    <row r="12" spans="1:10" x14ac:dyDescent="0.25">
      <c r="A12" s="6"/>
      <c r="B12" s="8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82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82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82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82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82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82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8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1"/>
      <c r="C20" s="8"/>
      <c r="D20" s="32"/>
      <c r="E20" s="16">
        <f t="shared" ref="E20:J20" si="0">SUM(E4:E19)</f>
        <v>617</v>
      </c>
      <c r="F20" s="24">
        <f t="shared" si="0"/>
        <v>79.887500000000003</v>
      </c>
      <c r="G20" s="16">
        <f>SUM(G5:G19)</f>
        <v>521.29999999999995</v>
      </c>
      <c r="H20" s="16">
        <f t="shared" si="0"/>
        <v>13.799999999999997</v>
      </c>
      <c r="I20" s="16">
        <f t="shared" si="0"/>
        <v>17.164999999999999</v>
      </c>
      <c r="J20" s="17">
        <f t="shared" si="0"/>
        <v>90.76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9" sqref="P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20" t="s">
        <v>91</v>
      </c>
    </row>
    <row r="2" spans="1:10" ht="7.5" customHeight="1" thickBot="1" x14ac:dyDescent="0.3"/>
    <row r="3" spans="1:10" ht="15.75" thickBot="1" x14ac:dyDescent="0.3">
      <c r="A3" s="80" t="s">
        <v>2</v>
      </c>
      <c r="B3" s="86" t="s">
        <v>3</v>
      </c>
      <c r="C3" s="87" t="s">
        <v>16</v>
      </c>
      <c r="D3" s="87" t="s">
        <v>4</v>
      </c>
      <c r="E3" s="87" t="s">
        <v>17</v>
      </c>
      <c r="F3" s="87" t="s">
        <v>5</v>
      </c>
      <c r="G3" s="87" t="s">
        <v>6</v>
      </c>
      <c r="H3" s="87" t="s">
        <v>7</v>
      </c>
      <c r="I3" s="87" t="s">
        <v>8</v>
      </c>
      <c r="J3" s="88" t="s">
        <v>9</v>
      </c>
    </row>
    <row r="4" spans="1:10" x14ac:dyDescent="0.25">
      <c r="A4" s="3" t="s">
        <v>10</v>
      </c>
      <c r="B4" s="89"/>
      <c r="C4" s="90"/>
      <c r="D4" s="30"/>
      <c r="E4" s="12"/>
      <c r="F4" s="22"/>
      <c r="G4" s="22"/>
      <c r="H4" s="22"/>
      <c r="I4" s="22"/>
      <c r="J4" s="99"/>
    </row>
    <row r="5" spans="1:10" x14ac:dyDescent="0.25">
      <c r="A5" s="6"/>
      <c r="B5" s="83"/>
      <c r="C5" s="91"/>
      <c r="D5" s="31"/>
      <c r="E5" s="14"/>
      <c r="F5" s="23"/>
      <c r="G5" s="23"/>
      <c r="H5" s="23"/>
      <c r="I5" s="23"/>
      <c r="J5" s="100"/>
    </row>
    <row r="6" spans="1:10" x14ac:dyDescent="0.25">
      <c r="A6" s="6"/>
      <c r="B6" s="82"/>
      <c r="C6" s="91"/>
      <c r="D6" s="31"/>
      <c r="E6" s="14"/>
      <c r="F6" s="23"/>
      <c r="G6" s="23"/>
      <c r="H6" s="23"/>
      <c r="I6" s="23"/>
      <c r="J6" s="100"/>
    </row>
    <row r="7" spans="1:10" x14ac:dyDescent="0.25">
      <c r="A7" s="6"/>
      <c r="B7" s="83"/>
      <c r="C7" s="91"/>
      <c r="D7" s="31"/>
      <c r="E7" s="14"/>
      <c r="F7" s="23"/>
      <c r="G7" s="23"/>
      <c r="H7" s="23"/>
      <c r="I7" s="23"/>
      <c r="J7" s="100"/>
    </row>
    <row r="8" spans="1:10" x14ac:dyDescent="0.25">
      <c r="A8" s="79"/>
      <c r="B8" s="82"/>
      <c r="C8" s="91"/>
      <c r="D8" s="31"/>
      <c r="E8" s="14"/>
      <c r="F8" s="23"/>
      <c r="G8" s="23"/>
      <c r="H8" s="23"/>
      <c r="I8" s="23"/>
      <c r="J8" s="100"/>
    </row>
    <row r="9" spans="1:10" x14ac:dyDescent="0.25">
      <c r="A9" s="79"/>
      <c r="B9" s="82"/>
      <c r="C9" s="91"/>
      <c r="D9" s="31"/>
      <c r="E9" s="14"/>
      <c r="F9" s="23"/>
      <c r="G9" s="23"/>
      <c r="H9" s="23"/>
      <c r="I9" s="23"/>
      <c r="J9" s="100"/>
    </row>
    <row r="10" spans="1:10" x14ac:dyDescent="0.25">
      <c r="A10" s="79"/>
      <c r="B10" s="83"/>
      <c r="C10" s="1"/>
      <c r="D10" s="31"/>
      <c r="E10" s="14"/>
      <c r="F10" s="23"/>
      <c r="G10" s="23"/>
      <c r="H10" s="23"/>
      <c r="I10" s="23"/>
      <c r="J10" s="100"/>
    </row>
    <row r="11" spans="1:10" x14ac:dyDescent="0.25">
      <c r="A11" s="78"/>
      <c r="B11" s="83"/>
      <c r="C11" s="1"/>
      <c r="D11" s="31"/>
      <c r="E11" s="14"/>
      <c r="F11" s="23"/>
      <c r="G11" s="23"/>
      <c r="H11" s="23"/>
      <c r="I11" s="23"/>
      <c r="J11" s="100"/>
    </row>
    <row r="12" spans="1:10" x14ac:dyDescent="0.25">
      <c r="A12" s="6"/>
      <c r="B12" s="84"/>
      <c r="C12" s="2"/>
      <c r="D12" s="33"/>
      <c r="E12" s="18"/>
      <c r="F12" s="25"/>
      <c r="G12" s="25"/>
      <c r="H12" s="25"/>
      <c r="I12" s="25"/>
      <c r="J12" s="102"/>
    </row>
    <row r="13" spans="1:10" x14ac:dyDescent="0.25">
      <c r="A13" s="6"/>
      <c r="B13" s="82" t="s">
        <v>57</v>
      </c>
      <c r="C13" s="1">
        <v>70</v>
      </c>
      <c r="D13" s="31" t="s">
        <v>89</v>
      </c>
      <c r="E13" s="14">
        <v>61</v>
      </c>
      <c r="F13" s="23"/>
      <c r="G13" s="23">
        <v>6</v>
      </c>
      <c r="H13" s="23">
        <v>0.48</v>
      </c>
      <c r="I13" s="23">
        <v>0.06</v>
      </c>
      <c r="J13" s="100">
        <v>1.02</v>
      </c>
    </row>
    <row r="14" spans="1:10" x14ac:dyDescent="0.25">
      <c r="A14" s="6"/>
      <c r="B14" s="82"/>
      <c r="C14" s="1">
        <v>70</v>
      </c>
      <c r="D14" s="31" t="s">
        <v>90</v>
      </c>
      <c r="E14" s="14">
        <v>60</v>
      </c>
      <c r="F14" s="23"/>
      <c r="G14" s="23">
        <v>12</v>
      </c>
      <c r="H14" s="23">
        <v>0.67</v>
      </c>
      <c r="I14" s="23">
        <v>0.06</v>
      </c>
      <c r="J14" s="100">
        <v>2.1</v>
      </c>
    </row>
    <row r="15" spans="1:10" x14ac:dyDescent="0.25">
      <c r="A15" s="6"/>
      <c r="B15" s="82"/>
      <c r="C15" s="1">
        <v>338</v>
      </c>
      <c r="D15" s="31" t="s">
        <v>88</v>
      </c>
      <c r="E15" s="14">
        <v>130</v>
      </c>
      <c r="F15" s="23"/>
      <c r="G15" s="23">
        <v>47</v>
      </c>
      <c r="H15" s="23">
        <v>0.4</v>
      </c>
      <c r="I15" s="23">
        <v>0.4</v>
      </c>
      <c r="J15" s="100">
        <v>9.8000000000000007</v>
      </c>
    </row>
    <row r="16" spans="1:10" x14ac:dyDescent="0.25">
      <c r="A16" s="6"/>
      <c r="B16" s="82"/>
      <c r="C16" s="1"/>
      <c r="D16" s="31"/>
      <c r="E16" s="14"/>
      <c r="F16" s="23"/>
      <c r="G16" s="23"/>
      <c r="H16" s="23"/>
      <c r="I16" s="23"/>
      <c r="J16" s="100"/>
    </row>
    <row r="17" spans="1:10" x14ac:dyDescent="0.25">
      <c r="A17" s="6"/>
      <c r="B17" s="82"/>
      <c r="C17" s="1"/>
      <c r="D17" s="31"/>
      <c r="E17" s="14"/>
      <c r="F17" s="23"/>
      <c r="G17" s="23"/>
      <c r="H17" s="23"/>
      <c r="I17" s="23"/>
      <c r="J17" s="100"/>
    </row>
    <row r="18" spans="1:10" x14ac:dyDescent="0.25">
      <c r="A18" s="6"/>
      <c r="B18" s="82"/>
      <c r="C18" s="1"/>
      <c r="D18" s="31"/>
      <c r="E18" s="14"/>
      <c r="F18" s="23"/>
      <c r="G18" s="23"/>
      <c r="H18" s="23"/>
      <c r="I18" s="23"/>
      <c r="J18" s="100"/>
    </row>
    <row r="19" spans="1:10" x14ac:dyDescent="0.25">
      <c r="A19" s="6"/>
      <c r="B19" s="85"/>
      <c r="C19" s="26"/>
      <c r="D19" s="34"/>
      <c r="E19" s="27"/>
      <c r="F19" s="28"/>
      <c r="G19" s="28"/>
      <c r="H19" s="28"/>
      <c r="I19" s="28"/>
      <c r="J19" s="103"/>
    </row>
    <row r="20" spans="1:10" ht="15.75" thickBot="1" x14ac:dyDescent="0.3">
      <c r="A20" s="7"/>
      <c r="B20" s="81"/>
      <c r="C20" s="8"/>
      <c r="D20" s="32"/>
      <c r="E20" s="16"/>
      <c r="F20" s="24">
        <f>SUM(F4:F19)</f>
        <v>0</v>
      </c>
      <c r="G20" s="24">
        <f>SUM(G4:G19)</f>
        <v>65</v>
      </c>
      <c r="H20" s="24">
        <f>SUM(H4:H19)</f>
        <v>1.5499999999999998</v>
      </c>
      <c r="I20" s="24">
        <f>SUM(I4:I19)</f>
        <v>0.52</v>
      </c>
      <c r="J20" s="101">
        <f>SUM(J4:J19)</f>
        <v>12.920000000000002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46"/>
  <sheetViews>
    <sheetView topLeftCell="C16" workbookViewId="0">
      <selection activeCell="P36" sqref="P36"/>
    </sheetView>
  </sheetViews>
  <sheetFormatPr defaultRowHeight="15" x14ac:dyDescent="0.25"/>
  <cols>
    <col min="1" max="1" width="3.7109375" customWidth="1"/>
    <col min="2" max="2" width="21" customWidth="1"/>
    <col min="11" max="11" width="10.140625" customWidth="1"/>
    <col min="12" max="12" width="11.140625" customWidth="1"/>
    <col min="13" max="13" width="10.85546875" customWidth="1"/>
    <col min="14" max="14" width="6.28515625" customWidth="1"/>
    <col min="15" max="15" width="9.5703125" bestFit="1" customWidth="1"/>
    <col min="16" max="16" width="11.28515625" customWidth="1"/>
    <col min="17" max="17" width="6.28515625" customWidth="1"/>
    <col min="18" max="19" width="7.5703125" customWidth="1"/>
    <col min="20" max="20" width="12.28515625" customWidth="1"/>
    <col min="21" max="22" width="8.5703125" customWidth="1"/>
    <col min="23" max="23" width="6.85546875" customWidth="1"/>
    <col min="24" max="24" width="7" customWidth="1"/>
  </cols>
  <sheetData>
    <row r="1" spans="2:36" ht="15.75" thickBot="1" x14ac:dyDescent="0.3"/>
    <row r="2" spans="2:36" ht="15" customHeight="1" x14ac:dyDescent="0.25">
      <c r="B2" s="52"/>
      <c r="C2" s="153" t="s">
        <v>28</v>
      </c>
      <c r="D2" s="155" t="s">
        <v>50</v>
      </c>
      <c r="E2" s="157" t="s">
        <v>51</v>
      </c>
      <c r="F2" s="157" t="s">
        <v>52</v>
      </c>
      <c r="G2" s="157" t="s">
        <v>53</v>
      </c>
      <c r="H2" s="159" t="s">
        <v>81</v>
      </c>
      <c r="I2" s="159" t="s">
        <v>82</v>
      </c>
      <c r="J2" s="149" t="s">
        <v>69</v>
      </c>
      <c r="K2" s="149" t="s">
        <v>74</v>
      </c>
      <c r="L2" s="149" t="s">
        <v>77</v>
      </c>
      <c r="M2" s="149" t="s">
        <v>72</v>
      </c>
      <c r="N2" s="149" t="s">
        <v>78</v>
      </c>
      <c r="O2" s="143" t="s">
        <v>70</v>
      </c>
      <c r="P2" s="143" t="s">
        <v>76</v>
      </c>
      <c r="Q2" s="143" t="s">
        <v>73</v>
      </c>
      <c r="R2" s="143" t="s">
        <v>80</v>
      </c>
      <c r="S2" s="143" t="s">
        <v>84</v>
      </c>
      <c r="T2" s="143" t="s">
        <v>75</v>
      </c>
      <c r="U2" s="143" t="s">
        <v>55</v>
      </c>
      <c r="V2" s="143" t="s">
        <v>79</v>
      </c>
      <c r="W2" s="137" t="s">
        <v>43</v>
      </c>
      <c r="X2" s="137" t="s">
        <v>30</v>
      </c>
      <c r="Y2" s="93"/>
      <c r="Z2" s="137" t="str">
        <f>B41</f>
        <v>капуста квашеная</v>
      </c>
      <c r="AA2" s="137" t="s">
        <v>83</v>
      </c>
      <c r="AB2" s="137" t="s">
        <v>54</v>
      </c>
      <c r="AC2" s="157" t="s">
        <v>71</v>
      </c>
      <c r="AD2" s="137" t="str">
        <f>AD44</f>
        <v>помидор сол</v>
      </c>
      <c r="AE2" s="4"/>
      <c r="AF2" s="4"/>
      <c r="AG2" s="4"/>
      <c r="AH2" s="4"/>
      <c r="AI2" s="4"/>
      <c r="AJ2" s="49"/>
    </row>
    <row r="3" spans="2:36" ht="30" customHeight="1" thickBot="1" x14ac:dyDescent="0.3">
      <c r="B3" s="53"/>
      <c r="C3" s="154"/>
      <c r="D3" s="156"/>
      <c r="E3" s="158"/>
      <c r="F3" s="158"/>
      <c r="G3" s="158"/>
      <c r="H3" s="160"/>
      <c r="I3" s="160"/>
      <c r="J3" s="150"/>
      <c r="K3" s="150"/>
      <c r="L3" s="150"/>
      <c r="M3" s="150"/>
      <c r="N3" s="150"/>
      <c r="O3" s="144"/>
      <c r="P3" s="144"/>
      <c r="Q3" s="144"/>
      <c r="R3" s="144"/>
      <c r="S3" s="144"/>
      <c r="T3" s="144"/>
      <c r="U3" s="144"/>
      <c r="V3" s="144"/>
      <c r="W3" s="138"/>
      <c r="X3" s="138"/>
      <c r="Y3" s="94" t="s">
        <v>56</v>
      </c>
      <c r="Z3" s="138"/>
      <c r="AA3" s="138"/>
      <c r="AB3" s="138"/>
      <c r="AC3" s="158"/>
      <c r="AD3" s="138"/>
      <c r="AE3" s="50"/>
      <c r="AF3" s="50"/>
      <c r="AG3" s="50"/>
      <c r="AH3" s="50"/>
      <c r="AI3" s="50"/>
      <c r="AJ3" s="51"/>
    </row>
    <row r="4" spans="2:36" x14ac:dyDescent="0.25">
      <c r="B4" s="54" t="s">
        <v>31</v>
      </c>
      <c r="C4" s="56">
        <v>210</v>
      </c>
      <c r="D4" s="59"/>
      <c r="E4" s="60"/>
      <c r="F4" s="60"/>
      <c r="G4" s="60">
        <f>0.123*C4</f>
        <v>25.83</v>
      </c>
      <c r="H4" s="61"/>
      <c r="I4" s="61"/>
      <c r="J4" s="62"/>
      <c r="K4" s="62"/>
      <c r="L4" s="62"/>
      <c r="M4" s="62"/>
      <c r="N4" s="62"/>
      <c r="O4" s="63"/>
      <c r="P4" s="63"/>
      <c r="Q4" s="63"/>
      <c r="R4" s="63"/>
      <c r="S4" s="63"/>
      <c r="T4" s="63"/>
      <c r="U4" s="63"/>
      <c r="V4" s="63"/>
      <c r="W4" s="60"/>
      <c r="X4" s="60"/>
      <c r="Y4" s="60"/>
      <c r="Z4" s="60"/>
      <c r="AA4" s="60"/>
      <c r="AB4" s="60"/>
      <c r="AC4" s="60"/>
      <c r="AD4" s="60"/>
      <c r="AE4" s="38"/>
      <c r="AF4" s="38"/>
      <c r="AG4" s="38"/>
      <c r="AH4" s="38"/>
      <c r="AI4" s="38"/>
      <c r="AJ4" s="38"/>
    </row>
    <row r="5" spans="2:36" x14ac:dyDescent="0.25">
      <c r="B5" s="55" t="s">
        <v>32</v>
      </c>
      <c r="C5" s="57">
        <v>330</v>
      </c>
      <c r="D5" s="64"/>
      <c r="E5" s="65"/>
      <c r="F5" s="65">
        <f>0.0693*C5</f>
        <v>22.869</v>
      </c>
      <c r="G5" s="65"/>
      <c r="H5" s="66"/>
      <c r="I5" s="66">
        <f>0.097*C5</f>
        <v>32.01</v>
      </c>
      <c r="J5" s="67"/>
      <c r="K5" s="67"/>
      <c r="L5" s="67"/>
      <c r="M5" s="67"/>
      <c r="N5" s="67"/>
      <c r="O5" s="68"/>
      <c r="P5" s="68"/>
      <c r="Q5" s="68"/>
      <c r="R5" s="68"/>
      <c r="S5" s="68"/>
      <c r="T5" s="68"/>
      <c r="U5" s="68"/>
      <c r="V5" s="68"/>
      <c r="W5" s="65"/>
      <c r="X5" s="65"/>
      <c r="Y5" s="65"/>
      <c r="Z5" s="65"/>
      <c r="AA5" s="65"/>
      <c r="AB5" s="65"/>
      <c r="AC5" s="65"/>
      <c r="AD5" s="65"/>
      <c r="AE5" s="39"/>
      <c r="AF5" s="39"/>
      <c r="AG5" s="39"/>
      <c r="AH5" s="39"/>
      <c r="AI5" s="39"/>
      <c r="AJ5" s="39"/>
    </row>
    <row r="6" spans="2:36" x14ac:dyDescent="0.25">
      <c r="B6" s="55" t="s">
        <v>24</v>
      </c>
      <c r="C6" s="57">
        <v>410</v>
      </c>
      <c r="D6" s="64">
        <f>0.081*C6</f>
        <v>33.21</v>
      </c>
      <c r="E6" s="65">
        <f>0.045*C6</f>
        <v>18.45</v>
      </c>
      <c r="F6" s="65"/>
      <c r="G6" s="65"/>
      <c r="H6" s="66">
        <f>0.087*C6</f>
        <v>35.669999999999995</v>
      </c>
      <c r="I6" s="66"/>
      <c r="J6" s="67"/>
      <c r="K6" s="67"/>
      <c r="L6" s="67"/>
      <c r="M6" s="67"/>
      <c r="N6" s="67"/>
      <c r="O6" s="68"/>
      <c r="P6" s="68"/>
      <c r="Q6" s="68"/>
      <c r="R6" s="68"/>
      <c r="S6" s="68"/>
      <c r="T6" s="68"/>
      <c r="U6" s="68"/>
      <c r="V6" s="68"/>
      <c r="W6" s="65"/>
      <c r="X6" s="65"/>
      <c r="Y6" s="65"/>
      <c r="Z6" s="65"/>
      <c r="AA6" s="65"/>
      <c r="AB6" s="65"/>
      <c r="AC6" s="65"/>
      <c r="AD6" s="65"/>
      <c r="AE6" s="39"/>
      <c r="AF6" s="39"/>
      <c r="AG6" s="39"/>
      <c r="AH6" s="39"/>
      <c r="AI6" s="39"/>
      <c r="AJ6" s="39"/>
    </row>
    <row r="7" spans="2:36" x14ac:dyDescent="0.25">
      <c r="B7" s="55" t="s">
        <v>59</v>
      </c>
      <c r="C7" s="57">
        <v>340</v>
      </c>
      <c r="D7" s="64"/>
      <c r="E7" s="65"/>
      <c r="F7" s="65"/>
      <c r="G7" s="65"/>
      <c r="H7" s="66"/>
      <c r="I7" s="66"/>
      <c r="J7" s="67"/>
      <c r="K7" s="67"/>
      <c r="L7" s="67"/>
      <c r="M7" s="67"/>
      <c r="N7" s="67"/>
      <c r="O7" s="68"/>
      <c r="P7" s="68"/>
      <c r="Q7" s="68"/>
      <c r="R7" s="68"/>
      <c r="S7" s="68"/>
      <c r="T7" s="68">
        <f>0.051*C7</f>
        <v>17.34</v>
      </c>
      <c r="U7" s="68"/>
      <c r="V7" s="68"/>
      <c r="W7" s="65"/>
      <c r="X7" s="65"/>
      <c r="Y7" s="65"/>
      <c r="Z7" s="65"/>
      <c r="AA7" s="65"/>
      <c r="AB7" s="65"/>
      <c r="AC7" s="65"/>
      <c r="AD7" s="65"/>
      <c r="AE7" s="39"/>
      <c r="AF7" s="39"/>
      <c r="AG7" s="39"/>
      <c r="AH7" s="39"/>
      <c r="AI7" s="39"/>
      <c r="AJ7" s="39"/>
    </row>
    <row r="8" spans="2:36" x14ac:dyDescent="0.25">
      <c r="B8" s="55" t="s">
        <v>20</v>
      </c>
      <c r="C8" s="57">
        <v>72</v>
      </c>
      <c r="D8" s="64"/>
      <c r="E8" s="65"/>
      <c r="F8" s="65">
        <f>0.0218*C8</f>
        <v>1.5695999999999999</v>
      </c>
      <c r="G8" s="65"/>
      <c r="H8" s="66"/>
      <c r="I8" s="66"/>
      <c r="J8" s="67">
        <f>0.0158*C8</f>
        <v>1.1376000000000002</v>
      </c>
      <c r="K8" s="67"/>
      <c r="L8" s="67"/>
      <c r="M8" s="67"/>
      <c r="N8" s="67"/>
      <c r="O8" s="68"/>
      <c r="P8" s="68"/>
      <c r="Q8" s="68"/>
      <c r="R8" s="68">
        <f>0.1*C8</f>
        <v>7.2</v>
      </c>
      <c r="S8" s="68"/>
      <c r="T8" s="68">
        <f>0.015*C8</f>
        <v>1.08</v>
      </c>
      <c r="U8" s="68"/>
      <c r="V8" s="68"/>
      <c r="W8" s="65"/>
      <c r="X8" s="65"/>
      <c r="Y8" s="65"/>
      <c r="Z8" s="65"/>
      <c r="AA8" s="65"/>
      <c r="AB8" s="65"/>
      <c r="AC8" s="65"/>
      <c r="AD8" s="65"/>
      <c r="AE8" s="39"/>
      <c r="AF8" s="39"/>
      <c r="AG8" s="39"/>
      <c r="AH8" s="39"/>
      <c r="AI8" s="39"/>
      <c r="AJ8" s="39"/>
    </row>
    <row r="9" spans="2:36" x14ac:dyDescent="0.25">
      <c r="B9" s="55" t="s">
        <v>33</v>
      </c>
      <c r="C9" s="57">
        <v>650</v>
      </c>
      <c r="D9" s="64"/>
      <c r="E9" s="65"/>
      <c r="F9" s="65"/>
      <c r="G9" s="65"/>
      <c r="H9" s="66"/>
      <c r="I9" s="66"/>
      <c r="J9" s="67"/>
      <c r="K9" s="67"/>
      <c r="L9" s="67"/>
      <c r="M9" s="67"/>
      <c r="N9" s="67"/>
      <c r="O9" s="68"/>
      <c r="P9" s="68"/>
      <c r="Q9" s="68">
        <f>0.02*C9</f>
        <v>13</v>
      </c>
      <c r="R9" s="68"/>
      <c r="S9" s="68"/>
      <c r="T9" s="68"/>
      <c r="U9" s="68"/>
      <c r="V9" s="68"/>
      <c r="W9" s="65"/>
      <c r="X9" s="65"/>
      <c r="Y9" s="65"/>
      <c r="Z9" s="65"/>
      <c r="AA9" s="65"/>
      <c r="AB9" s="65"/>
      <c r="AC9" s="65"/>
      <c r="AD9" s="65"/>
      <c r="AE9" s="39"/>
      <c r="AF9" s="39"/>
      <c r="AG9" s="39"/>
      <c r="AH9" s="39"/>
      <c r="AI9" s="39"/>
      <c r="AJ9" s="39"/>
    </row>
    <row r="10" spans="2:36" x14ac:dyDescent="0.25">
      <c r="B10" s="55" t="s">
        <v>27</v>
      </c>
      <c r="C10" s="57">
        <v>290</v>
      </c>
      <c r="D10" s="64"/>
      <c r="E10" s="65">
        <f>0.0125*C10</f>
        <v>3.625</v>
      </c>
      <c r="F10" s="65"/>
      <c r="G10" s="65"/>
      <c r="H10" s="66"/>
      <c r="I10" s="66"/>
      <c r="J10" s="67"/>
      <c r="K10" s="67"/>
      <c r="L10" s="67"/>
      <c r="M10" s="67"/>
      <c r="N10" s="67"/>
      <c r="O10" s="68"/>
      <c r="P10" s="68"/>
      <c r="Q10" s="68"/>
      <c r="R10" s="68"/>
      <c r="S10" s="68"/>
      <c r="T10" s="68">
        <f>0.003*C10</f>
        <v>0.87</v>
      </c>
      <c r="U10" s="68"/>
      <c r="V10" s="68"/>
      <c r="W10" s="65"/>
      <c r="X10" s="65"/>
      <c r="Y10" s="65"/>
      <c r="Z10" s="65"/>
      <c r="AA10" s="65"/>
      <c r="AB10" s="65"/>
      <c r="AC10" s="65"/>
      <c r="AD10" s="65"/>
      <c r="AE10" s="39"/>
      <c r="AF10" s="39"/>
      <c r="AG10" s="39"/>
      <c r="AH10" s="39"/>
      <c r="AI10" s="39"/>
      <c r="AJ10" s="39"/>
    </row>
    <row r="11" spans="2:36" x14ac:dyDescent="0.25">
      <c r="B11" s="55" t="s">
        <v>60</v>
      </c>
      <c r="C11" s="57">
        <v>750</v>
      </c>
      <c r="D11" s="64"/>
      <c r="E11" s="65"/>
      <c r="F11" s="65"/>
      <c r="G11" s="65"/>
      <c r="H11" s="66"/>
      <c r="I11" s="66"/>
      <c r="J11" s="67"/>
      <c r="K11" s="67"/>
      <c r="L11" s="67"/>
      <c r="M11" s="67"/>
      <c r="N11" s="67"/>
      <c r="O11" s="68">
        <f>0.00018*C11</f>
        <v>0.13500000000000001</v>
      </c>
      <c r="P11" s="68"/>
      <c r="Q11" s="68"/>
      <c r="R11" s="68"/>
      <c r="S11" s="68"/>
      <c r="T11" s="68"/>
      <c r="U11" s="68"/>
      <c r="V11" s="68"/>
      <c r="W11" s="65"/>
      <c r="X11" s="65"/>
      <c r="Y11" s="65"/>
      <c r="Z11" s="65"/>
      <c r="AA11" s="65"/>
      <c r="AB11" s="65"/>
      <c r="AC11" s="65"/>
      <c r="AD11" s="65"/>
      <c r="AE11" s="39"/>
      <c r="AF11" s="39"/>
      <c r="AG11" s="39"/>
      <c r="AH11" s="39"/>
      <c r="AI11" s="39"/>
      <c r="AJ11" s="39"/>
    </row>
    <row r="12" spans="2:36" x14ac:dyDescent="0.25">
      <c r="B12" s="55" t="s">
        <v>34</v>
      </c>
      <c r="C12" s="57">
        <v>640</v>
      </c>
      <c r="D12" s="64"/>
      <c r="E12" s="65"/>
      <c r="F12" s="65"/>
      <c r="G12" s="65"/>
      <c r="H12" s="66"/>
      <c r="I12" s="66"/>
      <c r="J12" s="67">
        <f>0.0035*C12</f>
        <v>2.2400000000000002</v>
      </c>
      <c r="K12" s="67">
        <f>0.005*C12</f>
        <v>3.2</v>
      </c>
      <c r="L12" s="67">
        <f>0.0035*C12</f>
        <v>2.2400000000000002</v>
      </c>
      <c r="M12" s="67">
        <f>0.0035*C12</f>
        <v>2.2400000000000002</v>
      </c>
      <c r="N12" s="67"/>
      <c r="O12" s="68"/>
      <c r="P12" s="68">
        <f>0.01*C12</f>
        <v>6.4</v>
      </c>
      <c r="Q12" s="68"/>
      <c r="R12" s="68">
        <f>0.01*C12</f>
        <v>6.4</v>
      </c>
      <c r="S12" s="68"/>
      <c r="T12" s="68">
        <f>0.00135*C12</f>
        <v>0.8640000000000001</v>
      </c>
      <c r="U12" s="68"/>
      <c r="V12" s="68"/>
      <c r="W12" s="65"/>
      <c r="X12" s="65"/>
      <c r="Y12" s="65"/>
      <c r="Z12" s="65"/>
      <c r="AA12" s="65"/>
      <c r="AB12" s="65"/>
      <c r="AC12" s="65"/>
      <c r="AD12" s="65"/>
      <c r="AE12" s="39"/>
      <c r="AF12" s="39"/>
      <c r="AG12" s="39"/>
      <c r="AH12" s="39"/>
      <c r="AI12" s="39"/>
      <c r="AJ12" s="39"/>
    </row>
    <row r="13" spans="2:36" x14ac:dyDescent="0.25">
      <c r="B13" s="55" t="s">
        <v>61</v>
      </c>
      <c r="C13" s="57">
        <v>2000</v>
      </c>
      <c r="D13" s="64"/>
      <c r="E13" s="65"/>
      <c r="F13" s="65"/>
      <c r="G13" s="65"/>
      <c r="H13" s="66"/>
      <c r="I13" s="66"/>
      <c r="J13" s="67"/>
      <c r="K13" s="67"/>
      <c r="L13" s="67"/>
      <c r="M13" s="67"/>
      <c r="N13" s="67"/>
      <c r="O13" s="106">
        <f>0.000012*C13</f>
        <v>2.4E-2</v>
      </c>
      <c r="P13" s="68"/>
      <c r="Q13" s="68"/>
      <c r="R13" s="68"/>
      <c r="S13" s="68"/>
      <c r="T13" s="68"/>
      <c r="U13" s="68">
        <f>0.000012*C13</f>
        <v>2.4E-2</v>
      </c>
      <c r="V13" s="68">
        <f>0.000012*C13</f>
        <v>2.4E-2</v>
      </c>
      <c r="W13" s="65"/>
      <c r="X13" s="65"/>
      <c r="Y13" s="65"/>
      <c r="Z13" s="65"/>
      <c r="AA13" s="65"/>
      <c r="AB13" s="65"/>
      <c r="AC13" s="65"/>
      <c r="AD13" s="65"/>
      <c r="AE13" s="39"/>
      <c r="AF13" s="39"/>
      <c r="AG13" s="39"/>
      <c r="AH13" s="39"/>
      <c r="AI13" s="39"/>
      <c r="AJ13" s="39"/>
    </row>
    <row r="14" spans="2:36" x14ac:dyDescent="0.25">
      <c r="B14" s="55" t="s">
        <v>62</v>
      </c>
      <c r="C14" s="57">
        <v>98</v>
      </c>
      <c r="D14" s="64"/>
      <c r="E14" s="65"/>
      <c r="F14" s="65"/>
      <c r="G14" s="65"/>
      <c r="H14" s="66"/>
      <c r="I14" s="66"/>
      <c r="J14" s="67"/>
      <c r="K14" s="67"/>
      <c r="L14" s="67"/>
      <c r="M14" s="67"/>
      <c r="N14" s="67"/>
      <c r="O14" s="68">
        <f>0.0081*C14</f>
        <v>0.79379999999999995</v>
      </c>
      <c r="P14" s="68"/>
      <c r="Q14" s="68"/>
      <c r="R14" s="68"/>
      <c r="S14" s="68"/>
      <c r="T14" s="68"/>
      <c r="U14" s="68"/>
      <c r="V14" s="68"/>
      <c r="W14" s="65"/>
      <c r="X14" s="65"/>
      <c r="Y14" s="65"/>
      <c r="Z14" s="65"/>
      <c r="AA14" s="65"/>
      <c r="AB14" s="65"/>
      <c r="AC14" s="65"/>
      <c r="AD14" s="65"/>
      <c r="AE14" s="39"/>
      <c r="AF14" s="39"/>
      <c r="AG14" s="39"/>
      <c r="AH14" s="39"/>
      <c r="AI14" s="39"/>
      <c r="AJ14" s="39"/>
    </row>
    <row r="15" spans="2:36" x14ac:dyDescent="0.25">
      <c r="B15" s="55" t="s">
        <v>23</v>
      </c>
      <c r="C15" s="57">
        <v>15</v>
      </c>
      <c r="D15" s="64">
        <f>0.001*C15</f>
        <v>1.4999999999999999E-2</v>
      </c>
      <c r="E15" s="65">
        <f>0.002*C15</f>
        <v>0.03</v>
      </c>
      <c r="F15" s="65">
        <f>0.003*C15</f>
        <v>4.4999999999999998E-2</v>
      </c>
      <c r="G15" s="65">
        <f>0.0015*C15</f>
        <v>2.2499999999999999E-2</v>
      </c>
      <c r="H15" s="66">
        <f>0.003*C15</f>
        <v>4.4999999999999998E-2</v>
      </c>
      <c r="I15" s="66">
        <f>0.004*C15</f>
        <v>0.06</v>
      </c>
      <c r="J15" s="67">
        <f>0.0015*C15</f>
        <v>2.2499999999999999E-2</v>
      </c>
      <c r="K15" s="67">
        <f>0.0017*C15</f>
        <v>2.5499999999999998E-2</v>
      </c>
      <c r="L15" s="67">
        <f>0.002*C15</f>
        <v>0.03</v>
      </c>
      <c r="M15" s="67">
        <f>0.0015*C15</f>
        <v>2.2499999999999999E-2</v>
      </c>
      <c r="N15" s="67"/>
      <c r="O15" s="68"/>
      <c r="P15" s="68"/>
      <c r="Q15" s="68"/>
      <c r="R15" s="68">
        <f>0.0002*C15</f>
        <v>3.0000000000000001E-3</v>
      </c>
      <c r="S15" s="68"/>
      <c r="T15" s="68">
        <f>0.001*C15</f>
        <v>1.4999999999999999E-2</v>
      </c>
      <c r="U15" s="68"/>
      <c r="V15" s="68"/>
      <c r="W15" s="65"/>
      <c r="X15" s="65"/>
      <c r="Y15" s="65"/>
      <c r="Z15" s="65"/>
      <c r="AA15" s="65"/>
      <c r="AB15" s="65"/>
      <c r="AC15" s="65"/>
      <c r="AD15" s="65"/>
      <c r="AE15" s="39"/>
      <c r="AF15" s="39"/>
      <c r="AG15" s="39"/>
      <c r="AH15" s="39"/>
      <c r="AI15" s="39"/>
      <c r="AJ15" s="39"/>
    </row>
    <row r="16" spans="2:36" x14ac:dyDescent="0.25">
      <c r="B16" s="55" t="s">
        <v>35</v>
      </c>
      <c r="C16" s="57">
        <v>820</v>
      </c>
      <c r="D16" s="64"/>
      <c r="E16" s="65"/>
      <c r="F16" s="65"/>
      <c r="G16" s="105">
        <f>0.00005*C16</f>
        <v>4.1000000000000002E-2</v>
      </c>
      <c r="H16" s="66"/>
      <c r="I16" s="66"/>
      <c r="J16" s="67"/>
      <c r="K16" s="67"/>
      <c r="L16" s="67"/>
      <c r="M16" s="67"/>
      <c r="N16" s="67"/>
      <c r="O16" s="68"/>
      <c r="P16" s="68"/>
      <c r="Q16" s="68"/>
      <c r="R16" s="68"/>
      <c r="S16" s="68"/>
      <c r="T16" s="68"/>
      <c r="U16" s="68"/>
      <c r="V16" s="68"/>
      <c r="W16" s="65"/>
      <c r="X16" s="65"/>
      <c r="Y16" s="65"/>
      <c r="Z16" s="65"/>
      <c r="AA16" s="65"/>
      <c r="AB16" s="65"/>
      <c r="AC16" s="65"/>
      <c r="AD16" s="65"/>
      <c r="AE16" s="39"/>
      <c r="AF16" s="39"/>
      <c r="AG16" s="39"/>
      <c r="AH16" s="39"/>
      <c r="AI16" s="39"/>
      <c r="AJ16" s="39"/>
    </row>
    <row r="17" spans="2:36" x14ac:dyDescent="0.25">
      <c r="B17" s="55" t="s">
        <v>36</v>
      </c>
      <c r="C17" s="57">
        <v>104</v>
      </c>
      <c r="D17" s="64"/>
      <c r="E17" s="65"/>
      <c r="F17" s="65">
        <f>0.009*C17</f>
        <v>0.93599999999999994</v>
      </c>
      <c r="G17" s="65"/>
      <c r="H17" s="66"/>
      <c r="I17" s="66"/>
      <c r="J17" s="67"/>
      <c r="K17" s="67"/>
      <c r="L17" s="67"/>
      <c r="M17" s="67"/>
      <c r="N17" s="67"/>
      <c r="O17" s="68"/>
      <c r="P17" s="68"/>
      <c r="Q17" s="68"/>
      <c r="R17" s="68"/>
      <c r="S17" s="68"/>
      <c r="T17" s="68">
        <f>0.002*C17</f>
        <v>0.20800000000000002</v>
      </c>
      <c r="U17" s="68"/>
      <c r="V17" s="68"/>
      <c r="W17" s="65"/>
      <c r="X17" s="65"/>
      <c r="Y17" s="65"/>
      <c r="Z17" s="65"/>
      <c r="AA17" s="65"/>
      <c r="AB17" s="65"/>
      <c r="AC17" s="65"/>
      <c r="AD17" s="65"/>
      <c r="AE17" s="39"/>
      <c r="AF17" s="39"/>
      <c r="AG17" s="39"/>
      <c r="AH17" s="39"/>
      <c r="AI17" s="39"/>
      <c r="AJ17" s="39"/>
    </row>
    <row r="18" spans="2:36" x14ac:dyDescent="0.25">
      <c r="B18" s="55" t="s">
        <v>37</v>
      </c>
      <c r="C18" s="57">
        <v>130</v>
      </c>
      <c r="D18" s="64">
        <f>0.005*C18</f>
        <v>0.65</v>
      </c>
      <c r="E18" s="65">
        <f>0.003*C18</f>
        <v>0.39</v>
      </c>
      <c r="F18" s="65">
        <f>0.0054*C18</f>
        <v>0.70200000000000007</v>
      </c>
      <c r="G18" s="65">
        <f>0.005*C18</f>
        <v>0.65</v>
      </c>
      <c r="H18" s="66">
        <f>0.003*C18</f>
        <v>0.39</v>
      </c>
      <c r="I18" s="66">
        <f>0.00934*C18</f>
        <v>1.2141999999999999</v>
      </c>
      <c r="J18" s="67"/>
      <c r="K18" s="67"/>
      <c r="L18" s="67"/>
      <c r="M18" s="67"/>
      <c r="N18" s="67"/>
      <c r="O18" s="68"/>
      <c r="P18" s="68"/>
      <c r="Q18" s="68"/>
      <c r="R18" s="68"/>
      <c r="S18" s="68"/>
      <c r="T18" s="68">
        <f>0.002*C18</f>
        <v>0.26</v>
      </c>
      <c r="U18" s="68"/>
      <c r="V18" s="68"/>
      <c r="W18" s="65"/>
      <c r="X18" s="65"/>
      <c r="Y18" s="65"/>
      <c r="Z18" s="65"/>
      <c r="AA18" s="65"/>
      <c r="AB18" s="65"/>
      <c r="AC18" s="65">
        <f>0.003*C18</f>
        <v>0.39</v>
      </c>
      <c r="AD18" s="65"/>
      <c r="AE18" s="39"/>
      <c r="AF18" s="39"/>
      <c r="AG18" s="39"/>
      <c r="AH18" s="39"/>
      <c r="AI18" s="39"/>
      <c r="AJ18" s="39"/>
    </row>
    <row r="19" spans="2:36" x14ac:dyDescent="0.25">
      <c r="B19" s="55" t="s">
        <v>21</v>
      </c>
      <c r="C19" s="57">
        <v>80</v>
      </c>
      <c r="D19" s="64"/>
      <c r="E19" s="65"/>
      <c r="F19" s="65"/>
      <c r="G19" s="65"/>
      <c r="H19" s="66"/>
      <c r="I19" s="66"/>
      <c r="J19" s="67"/>
      <c r="K19" s="67"/>
      <c r="L19" s="67"/>
      <c r="M19" s="67"/>
      <c r="N19" s="67"/>
      <c r="O19" s="68">
        <f>0.018*C19</f>
        <v>1.44</v>
      </c>
      <c r="P19" s="68"/>
      <c r="Q19" s="68"/>
      <c r="R19" s="68">
        <f>0.016*C19</f>
        <v>1.28</v>
      </c>
      <c r="S19" s="68"/>
      <c r="T19" s="68">
        <f>0.0074*C19</f>
        <v>0.59200000000000008</v>
      </c>
      <c r="U19" s="68">
        <f>0.018*C19</f>
        <v>1.44</v>
      </c>
      <c r="V19" s="68">
        <f>0.02*C19</f>
        <v>1.6</v>
      </c>
      <c r="W19" s="65"/>
      <c r="X19" s="65"/>
      <c r="Y19" s="65"/>
      <c r="Z19" s="65"/>
      <c r="AA19" s="65"/>
      <c r="AB19" s="65"/>
      <c r="AC19" s="65"/>
      <c r="AD19" s="65"/>
      <c r="AE19" s="39"/>
      <c r="AF19" s="39"/>
      <c r="AG19" s="39"/>
      <c r="AH19" s="39"/>
      <c r="AI19" s="39"/>
      <c r="AJ19" s="39"/>
    </row>
    <row r="20" spans="2:36" x14ac:dyDescent="0.25">
      <c r="B20" s="55" t="s">
        <v>38</v>
      </c>
      <c r="C20" s="57">
        <v>120</v>
      </c>
      <c r="D20" s="64"/>
      <c r="E20" s="65"/>
      <c r="F20" s="65"/>
      <c r="G20" s="65"/>
      <c r="H20" s="66"/>
      <c r="I20" s="66"/>
      <c r="J20" s="67"/>
      <c r="K20" s="67"/>
      <c r="L20" s="67"/>
      <c r="M20" s="67"/>
      <c r="N20" s="67"/>
      <c r="O20" s="68"/>
      <c r="P20" s="68"/>
      <c r="Q20" s="68"/>
      <c r="R20" s="68"/>
      <c r="S20" s="68"/>
      <c r="T20" s="68"/>
      <c r="U20" s="68">
        <f>0.018*C20</f>
        <v>2.1599999999999997</v>
      </c>
      <c r="V20" s="68">
        <f>0.02*C20</f>
        <v>2.4</v>
      </c>
      <c r="W20" s="65"/>
      <c r="X20" s="65"/>
      <c r="Y20" s="65"/>
      <c r="Z20" s="65"/>
      <c r="AA20" s="65"/>
      <c r="AB20" s="65"/>
      <c r="AC20" s="65"/>
      <c r="AD20" s="65"/>
      <c r="AE20" s="39"/>
      <c r="AF20" s="39"/>
      <c r="AG20" s="39"/>
      <c r="AH20" s="39"/>
      <c r="AI20" s="39"/>
      <c r="AJ20" s="39"/>
    </row>
    <row r="21" spans="2:36" x14ac:dyDescent="0.25">
      <c r="B21" s="55" t="s">
        <v>39</v>
      </c>
      <c r="C21" s="57">
        <v>90</v>
      </c>
      <c r="D21" s="64">
        <f>0.008*C21</f>
        <v>0.72</v>
      </c>
      <c r="E21" s="65">
        <f>0.005*C21</f>
        <v>0.45</v>
      </c>
      <c r="F21" s="65"/>
      <c r="G21" s="65">
        <f>0.01*C21</f>
        <v>0.9</v>
      </c>
      <c r="H21" s="66">
        <f>0.006*C21</f>
        <v>0.54</v>
      </c>
      <c r="I21" s="66"/>
      <c r="J21" s="67"/>
      <c r="K21" s="67"/>
      <c r="L21" s="67"/>
      <c r="M21" s="67"/>
      <c r="N21" s="67"/>
      <c r="O21" s="68"/>
      <c r="P21" s="68"/>
      <c r="Q21" s="68"/>
      <c r="R21" s="68"/>
      <c r="S21" s="68"/>
      <c r="T21" s="68"/>
      <c r="U21" s="68"/>
      <c r="V21" s="68"/>
      <c r="W21" s="65"/>
      <c r="X21" s="65"/>
      <c r="Y21" s="65"/>
      <c r="Z21" s="65"/>
      <c r="AA21" s="65"/>
      <c r="AB21" s="65"/>
      <c r="AC21" s="65"/>
      <c r="AD21" s="65"/>
      <c r="AE21" s="39"/>
      <c r="AF21" s="39"/>
      <c r="AG21" s="39"/>
      <c r="AH21" s="39"/>
      <c r="AI21" s="39"/>
      <c r="AJ21" s="39"/>
    </row>
    <row r="22" spans="2:36" x14ac:dyDescent="0.25">
      <c r="B22" s="55" t="s">
        <v>63</v>
      </c>
      <c r="C22" s="57">
        <v>400</v>
      </c>
      <c r="D22" s="64"/>
      <c r="E22" s="65"/>
      <c r="F22" s="65"/>
      <c r="G22" s="65"/>
      <c r="H22" s="66"/>
      <c r="I22" s="66"/>
      <c r="J22" s="67"/>
      <c r="K22" s="67"/>
      <c r="L22" s="67"/>
      <c r="M22" s="67"/>
      <c r="N22" s="67"/>
      <c r="O22" s="68">
        <f>0.018*C22</f>
        <v>7.1999999999999993</v>
      </c>
      <c r="P22" s="68"/>
      <c r="Q22" s="96"/>
      <c r="R22" s="96"/>
      <c r="S22" s="96"/>
      <c r="T22" s="68"/>
      <c r="U22" s="68"/>
      <c r="V22" s="68"/>
      <c r="W22" s="65"/>
      <c r="X22" s="65"/>
      <c r="Y22" s="65"/>
      <c r="Z22" s="65"/>
      <c r="AA22" s="65"/>
      <c r="AB22" s="65"/>
      <c r="AC22" s="65"/>
      <c r="AD22" s="65"/>
      <c r="AE22" s="39"/>
      <c r="AF22" s="39"/>
      <c r="AG22" s="39"/>
      <c r="AH22" s="39"/>
      <c r="AI22" s="39"/>
      <c r="AJ22" s="39"/>
    </row>
    <row r="23" spans="2:36" x14ac:dyDescent="0.25">
      <c r="B23" s="55" t="s">
        <v>40</v>
      </c>
      <c r="C23" s="57">
        <v>140</v>
      </c>
      <c r="D23" s="64"/>
      <c r="E23" s="65"/>
      <c r="F23" s="65"/>
      <c r="G23" s="65"/>
      <c r="H23" s="66"/>
      <c r="I23" s="66"/>
      <c r="J23" s="67"/>
      <c r="K23" s="67"/>
      <c r="L23" s="67"/>
      <c r="M23" s="67">
        <f>0.04733*C23</f>
        <v>6.6261999999999999</v>
      </c>
      <c r="N23" s="67"/>
      <c r="O23" s="68"/>
      <c r="P23" s="68"/>
      <c r="Q23" s="68"/>
      <c r="R23" s="68"/>
      <c r="S23" s="68"/>
      <c r="T23" s="68"/>
      <c r="U23" s="68"/>
      <c r="V23" s="68"/>
      <c r="W23" s="65"/>
      <c r="X23" s="65"/>
      <c r="Y23" s="65"/>
      <c r="Z23" s="65"/>
      <c r="AA23" s="65"/>
      <c r="AB23" s="65"/>
      <c r="AC23" s="65"/>
      <c r="AD23" s="65"/>
      <c r="AE23" s="39"/>
      <c r="AF23" s="39"/>
      <c r="AG23" s="39"/>
      <c r="AH23" s="39"/>
      <c r="AI23" s="39"/>
      <c r="AJ23" s="39"/>
    </row>
    <row r="24" spans="2:36" x14ac:dyDescent="0.25">
      <c r="B24" s="55" t="s">
        <v>25</v>
      </c>
      <c r="C24" s="57">
        <v>95</v>
      </c>
      <c r="D24" s="64"/>
      <c r="E24" s="65">
        <f>0.005*C24</f>
        <v>0.47500000000000003</v>
      </c>
      <c r="F24" s="65"/>
      <c r="G24" s="65"/>
      <c r="H24" s="66"/>
      <c r="I24" s="66">
        <f>0.04666*C24</f>
        <v>4.4326999999999996</v>
      </c>
      <c r="J24" s="67"/>
      <c r="K24" s="67"/>
      <c r="L24" s="67"/>
      <c r="M24" s="67"/>
      <c r="N24" s="67"/>
      <c r="O24" s="68"/>
      <c r="P24" s="68"/>
      <c r="Q24" s="68"/>
      <c r="R24" s="68"/>
      <c r="S24" s="68"/>
      <c r="T24" s="68"/>
      <c r="U24" s="68"/>
      <c r="V24" s="68"/>
      <c r="W24" s="65"/>
      <c r="X24" s="65"/>
      <c r="Y24" s="65"/>
      <c r="Z24" s="65"/>
      <c r="AA24" s="65"/>
      <c r="AB24" s="65"/>
      <c r="AC24" s="65"/>
      <c r="AD24" s="65"/>
      <c r="AE24" s="39"/>
      <c r="AF24" s="39"/>
      <c r="AG24" s="39"/>
      <c r="AH24" s="39"/>
      <c r="AI24" s="39"/>
      <c r="AJ24" s="39"/>
    </row>
    <row r="25" spans="2:36" x14ac:dyDescent="0.25">
      <c r="B25" s="55" t="s">
        <v>41</v>
      </c>
      <c r="C25" s="57">
        <v>55</v>
      </c>
      <c r="D25" s="64"/>
      <c r="E25" s="65"/>
      <c r="F25" s="65"/>
      <c r="G25" s="65"/>
      <c r="H25" s="66"/>
      <c r="I25" s="66"/>
      <c r="J25" s="67"/>
      <c r="K25" s="67">
        <f>0.035*C25</f>
        <v>1.9250000000000003</v>
      </c>
      <c r="L25" s="67"/>
      <c r="M25" s="67"/>
      <c r="N25" s="67"/>
      <c r="O25" s="68"/>
      <c r="P25" s="68"/>
      <c r="Q25" s="68"/>
      <c r="R25" s="68"/>
      <c r="S25" s="68"/>
      <c r="T25" s="68">
        <f>0.036*C25</f>
        <v>1.9799999999999998</v>
      </c>
      <c r="U25" s="68"/>
      <c r="V25" s="68"/>
      <c r="W25" s="65"/>
      <c r="X25" s="65"/>
      <c r="Y25" s="65"/>
      <c r="Z25" s="65"/>
      <c r="AA25" s="65"/>
      <c r="AB25" s="65"/>
      <c r="AC25" s="65"/>
      <c r="AD25" s="65"/>
      <c r="AE25" s="39"/>
      <c r="AF25" s="39"/>
      <c r="AG25" s="39"/>
      <c r="AH25" s="39"/>
      <c r="AI25" s="39"/>
      <c r="AJ25" s="39"/>
    </row>
    <row r="26" spans="2:36" x14ac:dyDescent="0.25">
      <c r="B26" s="55" t="s">
        <v>42</v>
      </c>
      <c r="C26" s="57">
        <v>50</v>
      </c>
      <c r="D26" s="64">
        <f>0.002*C26</f>
        <v>0.1</v>
      </c>
      <c r="E26" s="65">
        <f>0.0078*C26</f>
        <v>0.38999999999999996</v>
      </c>
      <c r="F26" s="65"/>
      <c r="G26" s="65"/>
      <c r="H26" s="66"/>
      <c r="I26" s="66"/>
      <c r="J26" s="67"/>
      <c r="K26" s="67"/>
      <c r="L26" s="67"/>
      <c r="M26" s="67"/>
      <c r="N26" s="67"/>
      <c r="O26" s="68"/>
      <c r="P26" s="68"/>
      <c r="Q26" s="68"/>
      <c r="R26" s="68"/>
      <c r="S26" s="68"/>
      <c r="T26" s="68">
        <f>0.00135*C26</f>
        <v>6.7500000000000004E-2</v>
      </c>
      <c r="U26" s="68"/>
      <c r="V26" s="68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</row>
    <row r="27" spans="2:36" x14ac:dyDescent="0.25">
      <c r="B27" s="55" t="s">
        <v>64</v>
      </c>
      <c r="C27" s="57">
        <v>130</v>
      </c>
      <c r="D27" s="64"/>
      <c r="E27" s="65"/>
      <c r="F27" s="65"/>
      <c r="G27" s="65"/>
      <c r="H27" s="66"/>
      <c r="I27" s="66"/>
      <c r="J27" s="67"/>
      <c r="K27" s="67"/>
      <c r="L27" s="67"/>
      <c r="M27" s="67"/>
      <c r="N27" s="67"/>
      <c r="O27" s="68"/>
      <c r="P27" s="68"/>
      <c r="Q27" s="68"/>
      <c r="R27" s="68"/>
      <c r="S27" s="68">
        <f>0.035*C27</f>
        <v>4.5500000000000007</v>
      </c>
      <c r="T27" s="68"/>
      <c r="U27" s="68"/>
      <c r="V27" s="68"/>
      <c r="W27" s="65"/>
      <c r="X27" s="65"/>
      <c r="Y27" s="65"/>
      <c r="Z27" s="65"/>
      <c r="AA27" s="65"/>
      <c r="AB27" s="65"/>
      <c r="AC27" s="65"/>
      <c r="AD27" s="65"/>
      <c r="AE27" s="39"/>
      <c r="AF27" s="39"/>
      <c r="AG27" s="39"/>
      <c r="AH27" s="39"/>
      <c r="AI27" s="39"/>
      <c r="AJ27" s="39"/>
    </row>
    <row r="28" spans="2:36" x14ac:dyDescent="0.25">
      <c r="B28" s="55" t="s">
        <v>22</v>
      </c>
      <c r="C28" s="57">
        <v>25</v>
      </c>
      <c r="D28" s="64"/>
      <c r="E28" s="65"/>
      <c r="F28" s="65"/>
      <c r="G28" s="65"/>
      <c r="H28" s="66">
        <f>0.133*C28</f>
        <v>3.3250000000000002</v>
      </c>
      <c r="I28" s="66"/>
      <c r="J28" s="67">
        <f>0.114*C28</f>
        <v>2.85</v>
      </c>
      <c r="K28" s="67"/>
      <c r="L28" s="67"/>
      <c r="M28" s="67"/>
      <c r="N28" s="67"/>
      <c r="O28" s="68"/>
      <c r="P28" s="68"/>
      <c r="Q28" s="68"/>
      <c r="R28" s="68"/>
      <c r="S28" s="68"/>
      <c r="T28" s="68"/>
      <c r="U28" s="68"/>
      <c r="V28" s="68"/>
      <c r="W28" s="65"/>
      <c r="X28" s="65"/>
      <c r="Y28" s="65"/>
      <c r="Z28" s="65"/>
      <c r="AA28" s="65"/>
      <c r="AB28" s="65"/>
      <c r="AC28" s="65"/>
      <c r="AD28" s="65"/>
      <c r="AE28" s="39"/>
      <c r="AF28" s="39"/>
      <c r="AG28" s="39"/>
      <c r="AH28" s="39"/>
      <c r="AI28" s="39"/>
      <c r="AJ28" s="39"/>
    </row>
    <row r="29" spans="2:36" x14ac:dyDescent="0.25">
      <c r="B29" s="55" t="s">
        <v>29</v>
      </c>
      <c r="C29" s="57">
        <v>28</v>
      </c>
      <c r="D29" s="64"/>
      <c r="E29" s="65"/>
      <c r="F29" s="65"/>
      <c r="G29" s="65">
        <f>0.023*C29</f>
        <v>0.64400000000000002</v>
      </c>
      <c r="H29" s="66"/>
      <c r="I29" s="66">
        <f>0.01334*C29</f>
        <v>0.37351999999999996</v>
      </c>
      <c r="J29" s="67"/>
      <c r="K29" s="67"/>
      <c r="L29" s="67"/>
      <c r="M29" s="67"/>
      <c r="N29" s="67"/>
      <c r="O29" s="68"/>
      <c r="P29" s="68"/>
      <c r="Q29" s="68"/>
      <c r="R29" s="68"/>
      <c r="S29" s="68"/>
      <c r="T29" s="68"/>
      <c r="U29" s="68"/>
      <c r="V29" s="68"/>
      <c r="W29" s="65"/>
      <c r="X29" s="65"/>
      <c r="Y29" s="65"/>
      <c r="Z29" s="65"/>
      <c r="AA29" s="65"/>
      <c r="AB29" s="65"/>
      <c r="AC29" s="65"/>
      <c r="AD29" s="65"/>
      <c r="AE29" s="39"/>
      <c r="AF29" s="39"/>
      <c r="AG29" s="39"/>
      <c r="AH29" s="39"/>
      <c r="AI29" s="39"/>
      <c r="AJ29" s="39"/>
    </row>
    <row r="30" spans="2:36" x14ac:dyDescent="0.25">
      <c r="B30" s="55" t="s">
        <v>26</v>
      </c>
      <c r="C30" s="57">
        <v>25</v>
      </c>
      <c r="D30" s="64">
        <f>0.012*C30</f>
        <v>0.3</v>
      </c>
      <c r="E30" s="65">
        <f>0.021*C30</f>
        <v>0.52500000000000002</v>
      </c>
      <c r="F30" s="65">
        <f>0.009*C30</f>
        <v>0.22499999999999998</v>
      </c>
      <c r="G30" s="65"/>
      <c r="H30" s="66">
        <f>0.012*C30</f>
        <v>0.3</v>
      </c>
      <c r="I30" s="66">
        <f>0.01066*C30</f>
        <v>0.26649999999999996</v>
      </c>
      <c r="J30" s="67"/>
      <c r="K30" s="67"/>
      <c r="L30" s="67"/>
      <c r="M30" s="67"/>
      <c r="N30" s="67"/>
      <c r="O30" s="68"/>
      <c r="P30" s="68"/>
      <c r="Q30" s="68"/>
      <c r="R30" s="68"/>
      <c r="S30" s="68"/>
      <c r="T30" s="68"/>
      <c r="U30" s="68"/>
      <c r="V30" s="68"/>
      <c r="W30" s="65"/>
      <c r="X30" s="65"/>
      <c r="Y30" s="65"/>
      <c r="Z30" s="65"/>
      <c r="AA30" s="65"/>
      <c r="AB30" s="65"/>
      <c r="AC30" s="65"/>
      <c r="AD30" s="65"/>
      <c r="AE30" s="39"/>
      <c r="AF30" s="39"/>
      <c r="AG30" s="39"/>
      <c r="AH30" s="39"/>
      <c r="AI30" s="39"/>
      <c r="AJ30" s="39"/>
    </row>
    <row r="31" spans="2:36" x14ac:dyDescent="0.25">
      <c r="B31" s="55" t="s">
        <v>43</v>
      </c>
      <c r="C31" s="57">
        <v>65</v>
      </c>
      <c r="D31" s="64"/>
      <c r="E31" s="65"/>
      <c r="F31" s="65"/>
      <c r="G31" s="65"/>
      <c r="H31" s="66"/>
      <c r="I31" s="66"/>
      <c r="J31" s="67"/>
      <c r="K31" s="67"/>
      <c r="L31" s="67"/>
      <c r="M31" s="67"/>
      <c r="N31" s="67"/>
      <c r="O31" s="68"/>
      <c r="P31" s="68"/>
      <c r="Q31" s="68"/>
      <c r="R31" s="68"/>
      <c r="S31" s="68"/>
      <c r="T31" s="68"/>
      <c r="U31" s="68"/>
      <c r="V31" s="68"/>
      <c r="W31" s="65">
        <f>0.147*C31</f>
        <v>9.5549999999999997</v>
      </c>
      <c r="X31" s="65"/>
      <c r="Y31" s="65"/>
      <c r="Z31" s="65"/>
      <c r="AA31" s="65"/>
      <c r="AB31" s="65"/>
      <c r="AC31" s="65"/>
      <c r="AD31" s="65"/>
      <c r="AE31" s="39"/>
      <c r="AF31" s="39"/>
      <c r="AG31" s="39"/>
      <c r="AH31" s="39"/>
      <c r="AI31" s="39"/>
      <c r="AJ31" s="39"/>
    </row>
    <row r="32" spans="2:36" x14ac:dyDescent="0.25">
      <c r="B32" s="55" t="s">
        <v>44</v>
      </c>
      <c r="C32" s="57">
        <v>130</v>
      </c>
      <c r="D32" s="64"/>
      <c r="E32" s="65"/>
      <c r="F32" s="65"/>
      <c r="G32" s="65"/>
      <c r="H32" s="66"/>
      <c r="I32" s="66"/>
      <c r="J32" s="67"/>
      <c r="K32" s="67"/>
      <c r="L32" s="67"/>
      <c r="M32" s="67"/>
      <c r="N32" s="67"/>
      <c r="O32" s="68"/>
      <c r="P32" s="68"/>
      <c r="Q32" s="68"/>
      <c r="R32" s="68"/>
      <c r="S32" s="68"/>
      <c r="T32" s="68"/>
      <c r="U32" s="68"/>
      <c r="V32" s="68"/>
      <c r="W32" s="65"/>
      <c r="X32" s="95">
        <f>0.216*C32</f>
        <v>28.08</v>
      </c>
      <c r="Y32" s="65"/>
      <c r="Z32" s="65"/>
      <c r="AA32" s="65"/>
      <c r="AB32" s="65"/>
      <c r="AC32" s="65"/>
      <c r="AD32" s="65"/>
      <c r="AE32" s="39"/>
      <c r="AF32" s="39"/>
      <c r="AG32" s="39"/>
      <c r="AH32" s="39"/>
      <c r="AI32" s="39"/>
      <c r="AJ32" s="39"/>
    </row>
    <row r="33" spans="2:36" x14ac:dyDescent="0.25">
      <c r="B33" s="55" t="s">
        <v>65</v>
      </c>
      <c r="C33" s="57">
        <v>8.5</v>
      </c>
      <c r="D33" s="64"/>
      <c r="E33" s="65"/>
      <c r="F33" s="65"/>
      <c r="G33" s="65"/>
      <c r="H33" s="66"/>
      <c r="I33" s="66"/>
      <c r="J33" s="67"/>
      <c r="K33" s="67"/>
      <c r="L33" s="67"/>
      <c r="M33" s="67"/>
      <c r="N33" s="67">
        <f>1*C33</f>
        <v>8.5</v>
      </c>
      <c r="O33" s="68"/>
      <c r="P33" s="68"/>
      <c r="Q33" s="68"/>
      <c r="R33" s="68"/>
      <c r="S33" s="68"/>
      <c r="T33" s="96">
        <f>5*C33</f>
        <v>42.5</v>
      </c>
      <c r="U33" s="68"/>
      <c r="V33" s="68"/>
      <c r="W33" s="65"/>
      <c r="X33" s="65"/>
      <c r="Y33" s="65"/>
      <c r="Z33" s="65"/>
      <c r="AA33" s="65"/>
      <c r="AB33" s="65"/>
      <c r="AC33" s="65"/>
      <c r="AD33" s="65"/>
      <c r="AE33" s="39"/>
      <c r="AF33" s="39"/>
      <c r="AG33" s="39"/>
      <c r="AH33" s="39"/>
      <c r="AI33" s="39"/>
      <c r="AJ33" s="39"/>
    </row>
    <row r="34" spans="2:36" x14ac:dyDescent="0.25">
      <c r="B34" s="55" t="s">
        <v>66</v>
      </c>
      <c r="C34" s="57">
        <v>66</v>
      </c>
      <c r="D34" s="64"/>
      <c r="E34" s="65"/>
      <c r="F34" s="65"/>
      <c r="G34" s="65"/>
      <c r="H34" s="66"/>
      <c r="I34" s="66"/>
      <c r="J34" s="67"/>
      <c r="K34" s="67"/>
      <c r="L34" s="67">
        <f>0.04*C34</f>
        <v>2.64</v>
      </c>
      <c r="M34" s="67"/>
      <c r="N34" s="67"/>
      <c r="O34" s="68"/>
      <c r="P34" s="68"/>
      <c r="Q34" s="68"/>
      <c r="R34" s="68"/>
      <c r="S34" s="68"/>
      <c r="T34" s="68"/>
      <c r="U34" s="68"/>
      <c r="V34" s="68"/>
      <c r="W34" s="65"/>
      <c r="X34" s="65"/>
      <c r="Y34" s="65"/>
      <c r="Z34" s="65"/>
      <c r="AA34" s="65"/>
      <c r="AB34" s="65"/>
      <c r="AC34" s="65"/>
      <c r="AD34" s="65"/>
      <c r="AE34" s="39"/>
      <c r="AF34" s="39"/>
      <c r="AG34" s="39"/>
      <c r="AH34" s="39"/>
      <c r="AI34" s="39"/>
      <c r="AJ34" s="39"/>
    </row>
    <row r="35" spans="2:36" x14ac:dyDescent="0.25">
      <c r="B35" s="55" t="s">
        <v>87</v>
      </c>
      <c r="C35" s="57">
        <v>150</v>
      </c>
      <c r="D35" s="64"/>
      <c r="E35" s="65"/>
      <c r="F35" s="65"/>
      <c r="G35" s="65"/>
      <c r="H35" s="66"/>
      <c r="I35" s="66"/>
      <c r="J35" s="67"/>
      <c r="K35" s="67"/>
      <c r="L35" s="67"/>
      <c r="M35" s="67"/>
      <c r="N35" s="67"/>
      <c r="O35" s="68"/>
      <c r="P35" s="68"/>
      <c r="Q35" s="68"/>
      <c r="R35" s="68"/>
      <c r="S35" s="68"/>
      <c r="T35" s="68"/>
      <c r="U35" s="68"/>
      <c r="V35" s="68"/>
      <c r="W35" s="65"/>
      <c r="X35" s="65"/>
      <c r="Y35" s="65"/>
      <c r="Z35" s="65"/>
      <c r="AA35" s="65">
        <f>0.065*C35</f>
        <v>9.75</v>
      </c>
      <c r="AB35" s="65"/>
      <c r="AC35" s="65"/>
      <c r="AD35" s="65"/>
      <c r="AE35" s="39"/>
      <c r="AF35" s="39"/>
      <c r="AG35" s="39"/>
      <c r="AH35" s="39"/>
      <c r="AI35" s="39"/>
      <c r="AJ35" s="39"/>
    </row>
    <row r="36" spans="2:36" x14ac:dyDescent="0.25">
      <c r="B36" s="55" t="s">
        <v>45</v>
      </c>
      <c r="C36" s="57">
        <v>60</v>
      </c>
      <c r="D36" s="64"/>
      <c r="E36" s="65"/>
      <c r="F36" s="65"/>
      <c r="G36" s="65"/>
      <c r="H36" s="66"/>
      <c r="I36" s="66"/>
      <c r="J36" s="67"/>
      <c r="K36" s="67"/>
      <c r="L36" s="67"/>
      <c r="M36" s="67"/>
      <c r="N36" s="67"/>
      <c r="O36" s="68"/>
      <c r="P36" s="68"/>
      <c r="Q36" s="68"/>
      <c r="R36" s="68"/>
      <c r="S36" s="68"/>
      <c r="T36" s="68"/>
      <c r="U36" s="68"/>
      <c r="V36" s="68"/>
      <c r="W36" s="65"/>
      <c r="X36" s="65"/>
      <c r="Y36" s="65"/>
      <c r="Z36" s="65"/>
      <c r="AA36" s="65"/>
      <c r="AB36" s="65"/>
      <c r="AC36" s="65"/>
      <c r="AD36" s="65"/>
      <c r="AE36" s="39"/>
      <c r="AF36" s="39"/>
      <c r="AG36" s="39"/>
      <c r="AH36" s="39"/>
      <c r="AI36" s="39"/>
      <c r="AJ36" s="39"/>
    </row>
    <row r="37" spans="2:36" x14ac:dyDescent="0.25">
      <c r="B37" s="55" t="s">
        <v>46</v>
      </c>
      <c r="C37" s="57">
        <v>62.75</v>
      </c>
      <c r="D37" s="64"/>
      <c r="E37" s="65"/>
      <c r="F37" s="65">
        <f>0.0144*C37</f>
        <v>0.90359999999999996</v>
      </c>
      <c r="G37" s="65"/>
      <c r="H37" s="66"/>
      <c r="I37" s="66"/>
      <c r="J37" s="67"/>
      <c r="K37" s="67"/>
      <c r="L37" s="67"/>
      <c r="M37" s="67"/>
      <c r="N37" s="67"/>
      <c r="O37" s="68"/>
      <c r="P37" s="68">
        <f>0.03*C37</f>
        <v>1.8824999999999998</v>
      </c>
      <c r="Q37" s="68"/>
      <c r="R37" s="68"/>
      <c r="S37" s="68"/>
      <c r="T37" s="68"/>
      <c r="U37" s="68"/>
      <c r="V37" s="68"/>
      <c r="W37" s="65"/>
      <c r="X37" s="65"/>
      <c r="Y37" s="65"/>
      <c r="Z37" s="65"/>
      <c r="AA37" s="65"/>
      <c r="AB37" s="95">
        <f>0.03*C37</f>
        <v>1.8824999999999998</v>
      </c>
      <c r="AC37" s="65"/>
      <c r="AD37" s="65"/>
      <c r="AE37" s="39"/>
      <c r="AF37" s="39"/>
      <c r="AG37" s="39"/>
      <c r="AH37" s="39"/>
      <c r="AI37" s="39"/>
      <c r="AJ37" s="39"/>
    </row>
    <row r="38" spans="2:36" x14ac:dyDescent="0.25">
      <c r="B38" s="55" t="s">
        <v>67</v>
      </c>
      <c r="C38" s="57">
        <v>62</v>
      </c>
      <c r="D38" s="64"/>
      <c r="E38" s="65"/>
      <c r="F38" s="65"/>
      <c r="G38" s="65"/>
      <c r="H38" s="66"/>
      <c r="I38" s="66"/>
      <c r="J38" s="67"/>
      <c r="K38" s="67"/>
      <c r="L38" s="67"/>
      <c r="M38" s="67"/>
      <c r="N38" s="67"/>
      <c r="O38" s="68"/>
      <c r="P38" s="68"/>
      <c r="Q38" s="68"/>
      <c r="R38" s="68">
        <f>0.031*C38</f>
        <v>1.9219999999999999</v>
      </c>
      <c r="S38" s="68"/>
      <c r="T38" s="68"/>
      <c r="U38" s="68"/>
      <c r="V38" s="68"/>
      <c r="W38" s="65"/>
      <c r="X38" s="65"/>
      <c r="Y38" s="65"/>
      <c r="Z38" s="65"/>
      <c r="AA38" s="65"/>
      <c r="AB38" s="65"/>
      <c r="AC38" s="65"/>
      <c r="AD38" s="65"/>
      <c r="AE38" s="39"/>
      <c r="AF38" s="39"/>
      <c r="AG38" s="39"/>
      <c r="AH38" s="39"/>
      <c r="AI38" s="39"/>
      <c r="AJ38" s="39"/>
    </row>
    <row r="39" spans="2:36" x14ac:dyDescent="0.25">
      <c r="B39" s="55" t="s">
        <v>68</v>
      </c>
      <c r="C39" s="57">
        <v>22</v>
      </c>
      <c r="D39" s="64"/>
      <c r="E39" s="65"/>
      <c r="F39" s="65"/>
      <c r="G39" s="65"/>
      <c r="H39" s="66"/>
      <c r="I39" s="66"/>
      <c r="J39" s="67"/>
      <c r="K39" s="67"/>
      <c r="L39" s="67"/>
      <c r="M39" s="67"/>
      <c r="N39" s="67"/>
      <c r="O39" s="68"/>
      <c r="P39" s="68"/>
      <c r="Q39" s="68"/>
      <c r="R39" s="68"/>
      <c r="S39" s="68"/>
      <c r="T39" s="68"/>
      <c r="U39" s="68"/>
      <c r="V39" s="68"/>
      <c r="W39" s="65"/>
      <c r="X39" s="65"/>
      <c r="Y39" s="65"/>
      <c r="Z39" s="65"/>
      <c r="AA39" s="65"/>
      <c r="AB39" s="65"/>
      <c r="AC39" s="65">
        <f>0.0727*C39</f>
        <v>1.5993999999999999</v>
      </c>
      <c r="AD39" s="65"/>
      <c r="AE39" s="39"/>
      <c r="AF39" s="39"/>
      <c r="AG39" s="39"/>
      <c r="AH39" s="39"/>
      <c r="AI39" s="39"/>
      <c r="AJ39" s="39"/>
    </row>
    <row r="40" spans="2:36" x14ac:dyDescent="0.25">
      <c r="B40" s="55" t="s">
        <v>47</v>
      </c>
      <c r="C40" s="57">
        <v>150</v>
      </c>
      <c r="D40" s="64"/>
      <c r="E40" s="65"/>
      <c r="F40" s="65"/>
      <c r="G40" s="65"/>
      <c r="H40" s="66"/>
      <c r="I40" s="66"/>
      <c r="J40" s="67"/>
      <c r="K40" s="67"/>
      <c r="L40" s="67"/>
      <c r="M40" s="67"/>
      <c r="N40" s="67"/>
      <c r="O40" s="68"/>
      <c r="P40" s="68"/>
      <c r="Q40" s="68"/>
      <c r="R40" s="68"/>
      <c r="S40" s="68"/>
      <c r="T40" s="68"/>
      <c r="U40" s="68"/>
      <c r="V40" s="68"/>
      <c r="W40" s="65"/>
      <c r="X40" s="65"/>
      <c r="Y40" s="65"/>
      <c r="Z40" s="65"/>
      <c r="AA40" s="65"/>
      <c r="AB40" s="65"/>
      <c r="AC40" s="95"/>
      <c r="AD40" s="65">
        <f>C40*0.051</f>
        <v>7.6499999999999995</v>
      </c>
      <c r="AE40" s="39"/>
      <c r="AF40" s="39"/>
      <c r="AG40" s="39"/>
      <c r="AH40" s="39"/>
      <c r="AI40" s="39"/>
      <c r="AJ40" s="39"/>
    </row>
    <row r="41" spans="2:36" x14ac:dyDescent="0.25">
      <c r="B41" s="55" t="s">
        <v>48</v>
      </c>
      <c r="C41" s="57">
        <v>100</v>
      </c>
      <c r="D41" s="64"/>
      <c r="E41" s="65"/>
      <c r="F41" s="65"/>
      <c r="G41" s="65"/>
      <c r="H41" s="66"/>
      <c r="I41" s="66"/>
      <c r="J41" s="67"/>
      <c r="K41" s="67"/>
      <c r="L41" s="67"/>
      <c r="M41" s="67"/>
      <c r="N41" s="67"/>
      <c r="O41" s="68"/>
      <c r="P41" s="68"/>
      <c r="Q41" s="68"/>
      <c r="R41" s="68"/>
      <c r="S41" s="68"/>
      <c r="T41" s="68"/>
      <c r="U41" s="68"/>
      <c r="V41" s="68"/>
      <c r="W41" s="65"/>
      <c r="X41" s="65"/>
      <c r="Y41" s="65"/>
      <c r="Z41" s="65">
        <f>0.065*C41</f>
        <v>6.5</v>
      </c>
      <c r="AA41" s="65"/>
      <c r="AB41" s="65"/>
      <c r="AC41" s="65"/>
      <c r="AD41" s="65"/>
      <c r="AE41" s="39"/>
      <c r="AF41" s="39"/>
      <c r="AG41" s="39"/>
      <c r="AH41" s="39"/>
      <c r="AI41" s="39"/>
      <c r="AJ41" s="39"/>
    </row>
    <row r="42" spans="2:36" ht="15.75" thickBot="1" x14ac:dyDescent="0.3">
      <c r="B42" s="53" t="s">
        <v>49</v>
      </c>
      <c r="C42" s="58">
        <v>130</v>
      </c>
      <c r="D42" s="69"/>
      <c r="E42" s="70"/>
      <c r="F42" s="70"/>
      <c r="G42" s="70"/>
      <c r="H42" s="71"/>
      <c r="I42" s="71"/>
      <c r="J42" s="72"/>
      <c r="K42" s="72"/>
      <c r="L42" s="72"/>
      <c r="M42" s="72"/>
      <c r="N42" s="72"/>
      <c r="O42" s="73"/>
      <c r="P42" s="73"/>
      <c r="Q42" s="73"/>
      <c r="R42" s="73"/>
      <c r="S42" s="73"/>
      <c r="T42" s="73"/>
      <c r="U42" s="73"/>
      <c r="V42" s="73"/>
      <c r="W42" s="70"/>
      <c r="X42" s="70"/>
      <c r="Y42" s="70">
        <f>C42*0.03</f>
        <v>3.9</v>
      </c>
      <c r="Z42" s="70"/>
      <c r="AA42" s="70"/>
      <c r="AB42" s="70"/>
      <c r="AC42" s="70"/>
      <c r="AD42" s="70"/>
      <c r="AE42" s="74"/>
      <c r="AF42" s="74"/>
      <c r="AG42" s="74"/>
      <c r="AH42" s="74"/>
      <c r="AI42" s="74"/>
      <c r="AJ42" s="74"/>
    </row>
    <row r="43" spans="2:36" ht="15.75" thickBot="1" x14ac:dyDescent="0.3">
      <c r="B43" s="46"/>
      <c r="C43" s="35"/>
      <c r="D43" s="47">
        <f t="shared" ref="D43:M43" si="0">SUM(D4:D42)</f>
        <v>34.994999999999997</v>
      </c>
      <c r="E43" s="47">
        <f t="shared" si="0"/>
        <v>24.335000000000001</v>
      </c>
      <c r="F43" s="47">
        <f t="shared" si="0"/>
        <v>27.250200000000007</v>
      </c>
      <c r="G43" s="47">
        <f t="shared" si="0"/>
        <v>28.087499999999995</v>
      </c>
      <c r="H43" s="76">
        <f t="shared" si="0"/>
        <v>40.269999999999996</v>
      </c>
      <c r="I43" s="76">
        <f t="shared" si="0"/>
        <v>38.356919999999995</v>
      </c>
      <c r="J43" s="75">
        <f t="shared" si="0"/>
        <v>6.2500999999999998</v>
      </c>
      <c r="K43" s="75">
        <f t="shared" si="0"/>
        <v>5.150500000000001</v>
      </c>
      <c r="L43" s="75">
        <f t="shared" si="0"/>
        <v>4.91</v>
      </c>
      <c r="M43" s="75">
        <f t="shared" si="0"/>
        <v>8.8887</v>
      </c>
      <c r="N43" s="75">
        <f>SUM(N33:N42)</f>
        <v>8.5</v>
      </c>
      <c r="O43" s="77">
        <f t="shared" ref="O43:Q43" si="1">SUM(O4:O42)</f>
        <v>9.5927999999999987</v>
      </c>
      <c r="P43" s="77">
        <f t="shared" si="1"/>
        <v>8.2825000000000006</v>
      </c>
      <c r="Q43" s="77">
        <f t="shared" si="1"/>
        <v>13</v>
      </c>
      <c r="R43" s="77">
        <f t="shared" ref="R43:AC43" si="2">SUM(R4:R42)</f>
        <v>16.805</v>
      </c>
      <c r="S43" s="77">
        <f>SUM(S4:S42)</f>
        <v>4.5500000000000007</v>
      </c>
      <c r="T43" s="77">
        <f t="shared" si="2"/>
        <v>65.776499999999999</v>
      </c>
      <c r="U43" s="77">
        <f t="shared" si="2"/>
        <v>3.6239999999999997</v>
      </c>
      <c r="V43" s="77">
        <f t="shared" si="2"/>
        <v>4.024</v>
      </c>
      <c r="W43" s="47">
        <f t="shared" si="2"/>
        <v>9.5549999999999997</v>
      </c>
      <c r="X43" s="47">
        <f t="shared" si="2"/>
        <v>28.08</v>
      </c>
      <c r="Y43" s="47">
        <f t="shared" si="2"/>
        <v>3.9</v>
      </c>
      <c r="Z43" s="47">
        <f t="shared" si="2"/>
        <v>6.5</v>
      </c>
      <c r="AA43" s="47">
        <f t="shared" si="2"/>
        <v>9.75</v>
      </c>
      <c r="AB43" s="47">
        <f t="shared" si="2"/>
        <v>1.8824999999999998</v>
      </c>
      <c r="AC43" s="47">
        <f t="shared" si="2"/>
        <v>1.9893999999999998</v>
      </c>
      <c r="AD43" s="118">
        <f>AD40</f>
        <v>7.6499999999999995</v>
      </c>
      <c r="AE43" s="36"/>
      <c r="AF43" s="37"/>
      <c r="AG43" s="97"/>
      <c r="AH43" s="36"/>
      <c r="AI43" s="36"/>
      <c r="AJ43" s="37"/>
    </row>
    <row r="44" spans="2:36" ht="15" customHeight="1" x14ac:dyDescent="0.25">
      <c r="D44" s="139" t="str">
        <f t="shared" ref="D44" si="3">$D$2</f>
        <v>гуляш        (100)</v>
      </c>
      <c r="E44" s="139" t="str">
        <f t="shared" ref="E44:T44" si="4">E2</f>
        <v>тефтели   (110)</v>
      </c>
      <c r="F44" s="139" t="str">
        <f t="shared" si="4"/>
        <v>котлета   (90)</v>
      </c>
      <c r="G44" s="139" t="str">
        <f t="shared" si="4"/>
        <v>рыба         (100)</v>
      </c>
      <c r="H44" s="151" t="str">
        <f t="shared" si="4"/>
        <v>жаркое    (175)</v>
      </c>
      <c r="I44" s="145" t="str">
        <f t="shared" si="4"/>
        <v>плов          (200)</v>
      </c>
      <c r="J44" s="147" t="str">
        <f t="shared" si="4"/>
        <v>пюре        (100)</v>
      </c>
      <c r="K44" s="147" t="str">
        <f t="shared" si="4"/>
        <v>макароны(100)</v>
      </c>
      <c r="L44" s="149" t="str">
        <f>L2</f>
        <v>каша пшеничная(100)</v>
      </c>
      <c r="M44" s="147" t="str">
        <f t="shared" si="4"/>
        <v>каша греч.(100)</v>
      </c>
      <c r="N44" s="149" t="str">
        <f>N2</f>
        <v>Яйцо (40)</v>
      </c>
      <c r="O44" s="141" t="str">
        <f t="shared" si="4"/>
        <v>кисель        (180)</v>
      </c>
      <c r="P44" s="141" t="str">
        <f t="shared" si="4"/>
        <v>бутерброд с маслом (40)</v>
      </c>
      <c r="Q44" s="141" t="str">
        <f t="shared" si="4"/>
        <v>сыр (20)</v>
      </c>
      <c r="R44" s="143" t="str">
        <f>R2</f>
        <v>каша манная(220)</v>
      </c>
      <c r="S44" s="143" t="s">
        <v>84</v>
      </c>
      <c r="T44" s="141" t="str">
        <f t="shared" si="4"/>
        <v>лапшевник с творогом (180)</v>
      </c>
      <c r="U44" s="141" t="str">
        <f>U2</f>
        <v>компот   (180)</v>
      </c>
      <c r="V44" s="143" t="str">
        <f>V2</f>
        <v>компот   (200)</v>
      </c>
      <c r="W44" s="139" t="str">
        <f>W2</f>
        <v>яблоко</v>
      </c>
      <c r="X44" s="139" t="str">
        <f>X2</f>
        <v>бананы</v>
      </c>
      <c r="Y44" s="139" t="s">
        <v>56</v>
      </c>
      <c r="Z44" s="139" t="str">
        <f>B41</f>
        <v>капуста квашеная</v>
      </c>
      <c r="AA44" s="137" t="str">
        <f>AA2</f>
        <v>огурцы св.(60)</v>
      </c>
      <c r="AB44" s="139" t="str">
        <f>AB2</f>
        <v>хлеб.пшен.</v>
      </c>
      <c r="AC44" s="161" t="str">
        <f>AC2</f>
        <v>свекла (60)</v>
      </c>
      <c r="AD44" s="163" t="s">
        <v>86</v>
      </c>
    </row>
    <row r="45" spans="2:36" x14ac:dyDescent="0.25">
      <c r="D45" s="139"/>
      <c r="E45" s="139"/>
      <c r="F45" s="139"/>
      <c r="G45" s="139"/>
      <c r="H45" s="151"/>
      <c r="I45" s="145"/>
      <c r="J45" s="147"/>
      <c r="K45" s="147"/>
      <c r="L45" s="147"/>
      <c r="M45" s="147"/>
      <c r="N45" s="147"/>
      <c r="O45" s="141"/>
      <c r="P45" s="141"/>
      <c r="Q45" s="141"/>
      <c r="R45" s="141"/>
      <c r="S45" s="141"/>
      <c r="T45" s="141"/>
      <c r="U45" s="141"/>
      <c r="V45" s="141"/>
      <c r="W45" s="139"/>
      <c r="X45" s="139"/>
      <c r="Y45" s="139"/>
      <c r="Z45" s="139"/>
      <c r="AA45" s="139"/>
      <c r="AB45" s="139"/>
      <c r="AC45" s="161"/>
      <c r="AD45" s="139"/>
    </row>
    <row r="46" spans="2:36" x14ac:dyDescent="0.25">
      <c r="D46" s="140"/>
      <c r="E46" s="140"/>
      <c r="F46" s="140"/>
      <c r="G46" s="140"/>
      <c r="H46" s="152"/>
      <c r="I46" s="146"/>
      <c r="J46" s="148"/>
      <c r="K46" s="148"/>
      <c r="L46" s="148"/>
      <c r="M46" s="148"/>
      <c r="N46" s="148"/>
      <c r="O46" s="142"/>
      <c r="P46" s="142"/>
      <c r="Q46" s="142"/>
      <c r="R46" s="142"/>
      <c r="S46" s="142"/>
      <c r="T46" s="142"/>
      <c r="U46" s="142"/>
      <c r="V46" s="142"/>
      <c r="W46" s="140"/>
      <c r="X46" s="140"/>
      <c r="Y46" s="140"/>
      <c r="Z46" s="140"/>
      <c r="AA46" s="140"/>
      <c r="AB46" s="140"/>
      <c r="AC46" s="162"/>
      <c r="AD46" s="140"/>
    </row>
  </sheetData>
  <mergeCells count="54">
    <mergeCell ref="AD2:AD3"/>
    <mergeCell ref="AA2:AA3"/>
    <mergeCell ref="AA44:AA46"/>
    <mergeCell ref="AC2:AC3"/>
    <mergeCell ref="AC44:AC46"/>
    <mergeCell ref="AB2:AB3"/>
    <mergeCell ref="AB44:AB46"/>
    <mergeCell ref="AD44:AD46"/>
    <mergeCell ref="O2:O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M2:M3"/>
    <mergeCell ref="D44:D46"/>
    <mergeCell ref="E44:E46"/>
    <mergeCell ref="F44:F46"/>
    <mergeCell ref="G44:G46"/>
    <mergeCell ref="H44:H46"/>
    <mergeCell ref="I44:I46"/>
    <mergeCell ref="U2:U3"/>
    <mergeCell ref="V2:V3"/>
    <mergeCell ref="J44:J46"/>
    <mergeCell ref="K44:K46"/>
    <mergeCell ref="P2:P3"/>
    <mergeCell ref="Q2:Q3"/>
    <mergeCell ref="L2:L3"/>
    <mergeCell ref="N2:N3"/>
    <mergeCell ref="L44:L46"/>
    <mergeCell ref="N44:N46"/>
    <mergeCell ref="R44:R46"/>
    <mergeCell ref="V44:V46"/>
    <mergeCell ref="R2:R3"/>
    <mergeCell ref="M44:M46"/>
    <mergeCell ref="O44:O46"/>
    <mergeCell ref="Z2:Z3"/>
    <mergeCell ref="W44:W46"/>
    <mergeCell ref="X44:X46"/>
    <mergeCell ref="Z44:Z46"/>
    <mergeCell ref="P44:P46"/>
    <mergeCell ref="Q44:Q46"/>
    <mergeCell ref="T44:T46"/>
    <mergeCell ref="U44:U46"/>
    <mergeCell ref="Y44:Y46"/>
    <mergeCell ref="S2:S3"/>
    <mergeCell ref="S44:S46"/>
    <mergeCell ref="T2:T3"/>
    <mergeCell ref="W2:W3"/>
    <mergeCell ref="X2:X3"/>
  </mergeCells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T21" sqref="T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 thickBot="1" x14ac:dyDescent="0.3">
      <c r="A4" s="116" t="s">
        <v>10</v>
      </c>
      <c r="B4" s="117" t="s">
        <v>92</v>
      </c>
      <c r="C4" s="90"/>
      <c r="D4" s="30"/>
      <c r="E4" s="12"/>
      <c r="F4" s="22"/>
      <c r="G4" s="12"/>
      <c r="H4" s="12"/>
      <c r="I4" s="12"/>
      <c r="J4" s="13"/>
    </row>
    <row r="5" spans="1:10" x14ac:dyDescent="0.25">
      <c r="A5" s="3"/>
      <c r="B5" s="82" t="s">
        <v>15</v>
      </c>
      <c r="C5" s="91" t="s">
        <v>19</v>
      </c>
      <c r="D5" s="31" t="s">
        <v>99</v>
      </c>
      <c r="E5" s="128">
        <v>20</v>
      </c>
      <c r="F5" s="23">
        <v>8.2825000000000006</v>
      </c>
      <c r="G5" s="14">
        <v>46</v>
      </c>
      <c r="H5" s="14">
        <v>1.52</v>
      </c>
      <c r="I5" s="14">
        <v>0.16</v>
      </c>
      <c r="J5" s="15">
        <v>9.4</v>
      </c>
    </row>
    <row r="6" spans="1:10" x14ac:dyDescent="0.25">
      <c r="A6" s="6"/>
      <c r="B6" s="82" t="s">
        <v>11</v>
      </c>
      <c r="C6" s="91">
        <v>312</v>
      </c>
      <c r="D6" s="31" t="s">
        <v>95</v>
      </c>
      <c r="E6" s="14">
        <v>100</v>
      </c>
      <c r="F6" s="23">
        <v>6.2500999999999998</v>
      </c>
      <c r="G6" s="14">
        <v>91.5</v>
      </c>
      <c r="H6" s="14">
        <v>2.04</v>
      </c>
      <c r="I6" s="14">
        <v>3.2</v>
      </c>
      <c r="J6" s="15">
        <v>13.63</v>
      </c>
    </row>
    <row r="7" spans="1:10" x14ac:dyDescent="0.25">
      <c r="A7" s="6"/>
      <c r="B7" s="83" t="s">
        <v>11</v>
      </c>
      <c r="C7" s="91">
        <v>243</v>
      </c>
      <c r="D7" s="31" t="s">
        <v>112</v>
      </c>
      <c r="E7" s="14">
        <v>102</v>
      </c>
      <c r="F7" s="23">
        <v>4.05</v>
      </c>
      <c r="G7" s="14">
        <v>301.76</v>
      </c>
      <c r="H7" s="14">
        <v>10.210000000000001</v>
      </c>
      <c r="I7" s="14">
        <v>28.61</v>
      </c>
      <c r="J7" s="15">
        <v>0.46</v>
      </c>
    </row>
    <row r="8" spans="1:10" x14ac:dyDescent="0.25">
      <c r="A8" s="6"/>
      <c r="B8" s="83" t="s">
        <v>12</v>
      </c>
      <c r="C8" s="91">
        <v>377</v>
      </c>
      <c r="D8" s="31" t="s">
        <v>110</v>
      </c>
      <c r="E8" s="128">
        <v>180</v>
      </c>
      <c r="F8" s="23">
        <v>4.05</v>
      </c>
      <c r="G8" s="14">
        <v>55.8</v>
      </c>
      <c r="H8" s="14">
        <v>0.11</v>
      </c>
      <c r="I8" s="14">
        <v>0.01</v>
      </c>
      <c r="J8" s="15">
        <v>13.68</v>
      </c>
    </row>
    <row r="9" spans="1:10" x14ac:dyDescent="0.25">
      <c r="A9" s="6"/>
      <c r="B9" s="82" t="s">
        <v>13</v>
      </c>
      <c r="C9" s="91">
        <v>341</v>
      </c>
      <c r="D9" s="31" t="s">
        <v>121</v>
      </c>
      <c r="E9" s="14">
        <v>100</v>
      </c>
      <c r="F9" s="23">
        <v>31.2</v>
      </c>
      <c r="G9" s="14">
        <v>90</v>
      </c>
      <c r="H9" s="14">
        <v>0.78</v>
      </c>
      <c r="I9" s="14">
        <v>0.17</v>
      </c>
      <c r="J9" s="15">
        <v>20</v>
      </c>
    </row>
    <row r="10" spans="1:10" x14ac:dyDescent="0.25">
      <c r="A10" s="6"/>
      <c r="B10" s="83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1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109"/>
      <c r="B12" s="114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113"/>
      <c r="B13" s="111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113"/>
      <c r="B14" s="111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113"/>
      <c r="B15" s="111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113"/>
      <c r="B16" s="111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113"/>
      <c r="B17" s="111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113"/>
      <c r="B18" s="111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113"/>
      <c r="B19" s="115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110"/>
      <c r="B20" s="112"/>
      <c r="C20" s="8"/>
      <c r="D20" s="32"/>
      <c r="E20" s="16">
        <f t="shared" ref="E20:J20" si="0">SUM(E4:E19)</f>
        <v>502</v>
      </c>
      <c r="F20" s="24">
        <f t="shared" si="0"/>
        <v>53.832599999999999</v>
      </c>
      <c r="G20" s="16">
        <f t="shared" si="0"/>
        <v>585.05999999999995</v>
      </c>
      <c r="H20" s="16">
        <f t="shared" si="0"/>
        <v>14.66</v>
      </c>
      <c r="I20" s="16">
        <f t="shared" si="0"/>
        <v>32.15</v>
      </c>
      <c r="J20" s="17">
        <f t="shared" si="0"/>
        <v>57.17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S16" sqref="R16:S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45343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291</v>
      </c>
      <c r="D5" s="31" t="s">
        <v>119</v>
      </c>
      <c r="E5" s="14">
        <v>200</v>
      </c>
      <c r="F5" s="23">
        <v>42</v>
      </c>
      <c r="G5" s="14">
        <v>302.67</v>
      </c>
      <c r="H5" s="14">
        <v>16.89</v>
      </c>
      <c r="I5" s="14">
        <v>9.8699999999999992</v>
      </c>
      <c r="J5" s="15">
        <v>36.450000000000003</v>
      </c>
    </row>
    <row r="6" spans="1:10" x14ac:dyDescent="0.25">
      <c r="A6" s="6"/>
      <c r="B6" s="44" t="s">
        <v>15</v>
      </c>
      <c r="C6" s="91" t="s">
        <v>19</v>
      </c>
      <c r="D6" s="31" t="s">
        <v>46</v>
      </c>
      <c r="E6" s="128">
        <v>40</v>
      </c>
      <c r="F6" s="23">
        <f>цена!AB43</f>
        <v>1.8824999999999998</v>
      </c>
      <c r="G6" s="14">
        <v>92</v>
      </c>
      <c r="H6" s="14">
        <v>2.2799999999999998</v>
      </c>
      <c r="I6" s="14">
        <v>0.24</v>
      </c>
      <c r="J6" s="15">
        <v>14.1</v>
      </c>
    </row>
    <row r="7" spans="1:10" x14ac:dyDescent="0.25">
      <c r="A7" s="6"/>
      <c r="B7" s="1" t="s">
        <v>12</v>
      </c>
      <c r="C7" s="91">
        <v>349</v>
      </c>
      <c r="D7" s="31" t="s">
        <v>120</v>
      </c>
      <c r="E7" s="14">
        <v>200</v>
      </c>
      <c r="F7" s="23">
        <v>4.024</v>
      </c>
      <c r="G7" s="14">
        <v>132.80000000000001</v>
      </c>
      <c r="H7" s="14">
        <v>0.66</v>
      </c>
      <c r="I7" s="14">
        <v>0.09</v>
      </c>
      <c r="J7" s="15">
        <v>32.01</v>
      </c>
    </row>
    <row r="8" spans="1:10" ht="15.75" thickBot="1" x14ac:dyDescent="0.3">
      <c r="A8" s="7"/>
      <c r="B8" s="8" t="s">
        <v>13</v>
      </c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54.406500000000001</v>
      </c>
      <c r="G20" s="16">
        <f t="shared" si="0"/>
        <v>534.67000000000007</v>
      </c>
      <c r="H20" s="16">
        <f t="shared" si="0"/>
        <v>20.250000000000004</v>
      </c>
      <c r="I20" s="16">
        <f t="shared" si="0"/>
        <v>10.799999999999999</v>
      </c>
      <c r="J20" s="17">
        <f t="shared" si="0"/>
        <v>83.7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R16" sqref="R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45344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15</v>
      </c>
      <c r="D4" s="30" t="s">
        <v>101</v>
      </c>
      <c r="E4" s="12">
        <v>20</v>
      </c>
      <c r="F4" s="22">
        <v>13</v>
      </c>
      <c r="G4" s="12">
        <v>72</v>
      </c>
      <c r="H4" s="12">
        <v>4.6399999999999997</v>
      </c>
      <c r="I4" s="12">
        <v>5.9</v>
      </c>
      <c r="J4" s="13">
        <v>0</v>
      </c>
    </row>
    <row r="5" spans="1:10" x14ac:dyDescent="0.25">
      <c r="A5" s="6"/>
      <c r="B5" s="44" t="s">
        <v>92</v>
      </c>
      <c r="C5" s="91">
        <v>52</v>
      </c>
      <c r="D5" s="31" t="s">
        <v>123</v>
      </c>
      <c r="E5" s="14">
        <v>60</v>
      </c>
      <c r="F5" s="23">
        <v>2</v>
      </c>
      <c r="G5" s="14">
        <v>55.68</v>
      </c>
      <c r="H5" s="14">
        <v>0.85</v>
      </c>
      <c r="I5" s="14">
        <v>3.61</v>
      </c>
      <c r="J5" s="15">
        <v>4.96</v>
      </c>
    </row>
    <row r="6" spans="1:10" x14ac:dyDescent="0.25">
      <c r="A6" s="6"/>
      <c r="B6" s="44" t="s">
        <v>11</v>
      </c>
      <c r="C6" s="91">
        <v>302</v>
      </c>
      <c r="D6" s="31" t="s">
        <v>107</v>
      </c>
      <c r="E6" s="14">
        <v>100</v>
      </c>
      <c r="F6" s="23">
        <v>8.89</v>
      </c>
      <c r="G6" s="14">
        <v>162.5</v>
      </c>
      <c r="H6" s="14">
        <v>5.73</v>
      </c>
      <c r="I6" s="14">
        <v>4.0599999999999996</v>
      </c>
      <c r="J6" s="15">
        <v>25.76</v>
      </c>
    </row>
    <row r="7" spans="1:10" x14ac:dyDescent="0.25">
      <c r="A7" s="6"/>
      <c r="B7" s="1" t="s">
        <v>11</v>
      </c>
      <c r="C7" s="91" t="s">
        <v>85</v>
      </c>
      <c r="D7" s="31" t="s">
        <v>108</v>
      </c>
      <c r="E7" s="14">
        <v>110</v>
      </c>
      <c r="F7" s="23">
        <v>24.34</v>
      </c>
      <c r="G7" s="14">
        <v>223</v>
      </c>
      <c r="H7" s="14">
        <v>6.96</v>
      </c>
      <c r="I7" s="14">
        <v>16.11</v>
      </c>
      <c r="J7" s="15">
        <v>11.61</v>
      </c>
    </row>
    <row r="8" spans="1:10" ht="15.75" thickBot="1" x14ac:dyDescent="0.3">
      <c r="A8" s="7"/>
      <c r="B8" s="8" t="s">
        <v>12</v>
      </c>
      <c r="C8" s="92">
        <v>377</v>
      </c>
      <c r="D8" s="32" t="s">
        <v>110</v>
      </c>
      <c r="E8" s="16">
        <v>180</v>
      </c>
      <c r="F8" s="24">
        <v>4.05</v>
      </c>
      <c r="G8" s="16">
        <v>55.8</v>
      </c>
      <c r="H8" s="16">
        <v>0.11</v>
      </c>
      <c r="I8" s="16">
        <v>0.01</v>
      </c>
      <c r="J8" s="17">
        <v>13.68</v>
      </c>
    </row>
    <row r="9" spans="1:10" x14ac:dyDescent="0.25">
      <c r="A9" s="3"/>
      <c r="B9" s="43" t="s">
        <v>15</v>
      </c>
      <c r="C9" s="90" t="s">
        <v>19</v>
      </c>
      <c r="D9" s="30" t="s">
        <v>99</v>
      </c>
      <c r="E9" s="12">
        <v>30</v>
      </c>
      <c r="F9" s="22">
        <f>цена!AB43</f>
        <v>1.8824999999999998</v>
      </c>
      <c r="G9" s="12">
        <v>69</v>
      </c>
      <c r="H9" s="12">
        <v>2.2799999999999998</v>
      </c>
      <c r="I9" s="12">
        <v>0.24</v>
      </c>
      <c r="J9" s="13">
        <v>14.1</v>
      </c>
    </row>
    <row r="10" spans="1:10" x14ac:dyDescent="0.25">
      <c r="A10" s="6"/>
      <c r="B10" s="1" t="s">
        <v>13</v>
      </c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54.162500000000001</v>
      </c>
      <c r="G20" s="16">
        <f t="shared" si="0"/>
        <v>637.98</v>
      </c>
      <c r="H20" s="16">
        <f t="shared" si="0"/>
        <v>20.57</v>
      </c>
      <c r="I20" s="16">
        <f t="shared" si="0"/>
        <v>29.93</v>
      </c>
      <c r="J20" s="17">
        <f t="shared" si="0"/>
        <v>70.11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showRowColHeaders="0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45331</v>
      </c>
    </row>
    <row r="2" spans="1:11" ht="7.5" customHeight="1" thickBot="1" x14ac:dyDescent="0.3"/>
    <row r="3" spans="1:11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1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1" x14ac:dyDescent="0.25">
      <c r="A5" s="6"/>
      <c r="B5" s="44" t="s">
        <v>11</v>
      </c>
      <c r="C5" s="91">
        <v>312</v>
      </c>
      <c r="D5" s="31" t="s">
        <v>95</v>
      </c>
      <c r="E5" s="14">
        <v>130</v>
      </c>
      <c r="F5" s="23">
        <f>цена!J43</f>
        <v>6.2500999999999998</v>
      </c>
      <c r="G5" s="14">
        <v>118.95</v>
      </c>
      <c r="H5" s="14">
        <v>2.6</v>
      </c>
      <c r="I5" s="14">
        <v>4.16</v>
      </c>
      <c r="J5" s="15">
        <v>17.27</v>
      </c>
      <c r="K5" s="131"/>
    </row>
    <row r="6" spans="1:11" x14ac:dyDescent="0.25">
      <c r="A6" s="6"/>
      <c r="B6" s="44" t="s">
        <v>94</v>
      </c>
      <c r="C6" s="91">
        <v>76</v>
      </c>
      <c r="D6" s="31" t="s">
        <v>122</v>
      </c>
      <c r="E6" s="14">
        <v>80</v>
      </c>
      <c r="F6" s="23">
        <f>цена!G43</f>
        <v>28.087499999999995</v>
      </c>
      <c r="G6" s="128">
        <v>156.6</v>
      </c>
      <c r="H6" s="14">
        <v>9.11</v>
      </c>
      <c r="I6" s="14">
        <v>12.04</v>
      </c>
      <c r="J6" s="15">
        <v>2.95</v>
      </c>
    </row>
    <row r="7" spans="1:11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1" ht="15.75" thickBot="1" x14ac:dyDescent="0.3">
      <c r="A8" s="7"/>
      <c r="B8" s="44" t="s">
        <v>12</v>
      </c>
      <c r="C8" s="91">
        <v>389</v>
      </c>
      <c r="D8" s="31" t="s">
        <v>113</v>
      </c>
      <c r="E8" s="14">
        <v>190</v>
      </c>
      <c r="F8" s="23">
        <f>цена!V43</f>
        <v>4.024</v>
      </c>
      <c r="G8" s="14">
        <v>76.319999999999993</v>
      </c>
      <c r="H8" s="14">
        <v>0.9</v>
      </c>
      <c r="I8" s="14">
        <v>0</v>
      </c>
      <c r="J8" s="15">
        <v>18.18</v>
      </c>
    </row>
    <row r="9" spans="1:11" x14ac:dyDescent="0.25">
      <c r="A9" s="3"/>
      <c r="B9" s="43" t="s">
        <v>13</v>
      </c>
      <c r="C9" s="90"/>
      <c r="D9" s="30"/>
      <c r="E9" s="12"/>
      <c r="F9" s="22"/>
      <c r="G9" s="12"/>
      <c r="H9" s="12"/>
      <c r="I9" s="12"/>
      <c r="J9" s="13"/>
    </row>
    <row r="10" spans="1:11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1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1" x14ac:dyDescent="0.25">
      <c r="A12" s="3"/>
      <c r="B12" s="43"/>
      <c r="C12" s="5"/>
      <c r="D12" s="30"/>
      <c r="E12" s="12"/>
      <c r="F12" s="22"/>
      <c r="G12" s="12"/>
      <c r="H12" s="12"/>
      <c r="I12" s="12"/>
      <c r="J12" s="13"/>
    </row>
    <row r="13" spans="1:11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1" x14ac:dyDescent="0.25">
      <c r="A14" s="6"/>
      <c r="B14" s="44"/>
      <c r="C14" s="44"/>
      <c r="D14" s="44"/>
      <c r="E14" s="44"/>
      <c r="F14" s="104"/>
      <c r="G14" s="124"/>
      <c r="H14" s="124"/>
      <c r="I14" s="124"/>
      <c r="J14" s="125"/>
    </row>
    <row r="15" spans="1:11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1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1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1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1" x14ac:dyDescent="0.25">
      <c r="A19" s="6"/>
      <c r="B19" s="1"/>
      <c r="C19" s="1"/>
      <c r="D19" s="31"/>
      <c r="E19" s="14"/>
      <c r="F19" s="23"/>
      <c r="G19" s="14"/>
      <c r="H19" s="14"/>
      <c r="I19" s="14"/>
      <c r="J19" s="15"/>
    </row>
    <row r="20" spans="1:11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46.744099999999996</v>
      </c>
      <c r="G20" s="16">
        <f t="shared" si="0"/>
        <v>428.07</v>
      </c>
      <c r="H20" s="16">
        <f t="shared" si="0"/>
        <v>15.309999999999999</v>
      </c>
      <c r="I20" s="16">
        <f t="shared" si="0"/>
        <v>17.039999999999996</v>
      </c>
      <c r="J20" s="17">
        <f t="shared" si="0"/>
        <v>53.64</v>
      </c>
    </row>
    <row r="25" spans="1:11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</row>
    <row r="26" spans="1:11" x14ac:dyDescent="0.25">
      <c r="A26" s="79"/>
      <c r="B26" s="119"/>
      <c r="C26" s="120"/>
      <c r="D26" s="121"/>
      <c r="E26" s="122"/>
      <c r="F26" s="123"/>
      <c r="G26" s="123"/>
      <c r="H26" s="123"/>
      <c r="I26" s="123"/>
      <c r="J26" s="123"/>
      <c r="K26" s="79"/>
    </row>
    <row r="27" spans="1:11" x14ac:dyDescent="0.25">
      <c r="A27" s="79"/>
      <c r="B27" s="119"/>
      <c r="C27" s="120"/>
      <c r="D27" s="121"/>
      <c r="E27" s="122"/>
      <c r="F27" s="123"/>
      <c r="G27" s="123"/>
      <c r="H27" s="123"/>
      <c r="I27" s="123"/>
      <c r="J27" s="123"/>
      <c r="K27" s="79"/>
    </row>
    <row r="28" spans="1:11" x14ac:dyDescent="0.25">
      <c r="A28" s="79"/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</row>
    <row r="30" spans="1:11" x14ac:dyDescent="0.25">
      <c r="D30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P15" sqref="P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45334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 t="s">
        <v>19</v>
      </c>
      <c r="D4" s="30" t="s">
        <v>118</v>
      </c>
      <c r="E4" s="12">
        <v>60</v>
      </c>
      <c r="F4" s="22">
        <v>6.5</v>
      </c>
      <c r="G4" s="12">
        <v>7.2</v>
      </c>
      <c r="H4" s="12">
        <v>0.42</v>
      </c>
      <c r="I4" s="12">
        <v>0.6</v>
      </c>
      <c r="J4" s="13">
        <v>1.1399999999999999</v>
      </c>
    </row>
    <row r="5" spans="1:10" x14ac:dyDescent="0.25">
      <c r="A5" s="6"/>
      <c r="B5" s="44" t="s">
        <v>11</v>
      </c>
      <c r="C5" s="91">
        <v>392</v>
      </c>
      <c r="D5" s="31" t="s">
        <v>114</v>
      </c>
      <c r="E5" s="14">
        <v>200</v>
      </c>
      <c r="F5" s="23">
        <v>7.6499999999999995</v>
      </c>
      <c r="G5" s="14">
        <v>341</v>
      </c>
      <c r="H5" s="14">
        <v>21.1</v>
      </c>
      <c r="I5" s="14">
        <v>12.45</v>
      </c>
      <c r="J5" s="15">
        <v>36.049999999999997</v>
      </c>
    </row>
    <row r="6" spans="1:10" ht="30" x14ac:dyDescent="0.25">
      <c r="A6" s="6"/>
      <c r="B6" s="44" t="s">
        <v>12</v>
      </c>
      <c r="C6" s="91">
        <v>349</v>
      </c>
      <c r="D6" s="31" t="s">
        <v>100</v>
      </c>
      <c r="E6" s="14">
        <v>200</v>
      </c>
      <c r="F6" s="23">
        <v>4.024</v>
      </c>
      <c r="G6" s="14">
        <v>132.80000000000001</v>
      </c>
      <c r="H6" s="14">
        <v>0.66</v>
      </c>
      <c r="I6" s="14">
        <v>0.09</v>
      </c>
      <c r="J6" s="15">
        <v>32.01</v>
      </c>
    </row>
    <row r="7" spans="1:10" x14ac:dyDescent="0.25">
      <c r="A7" s="6"/>
      <c r="B7" s="1" t="s">
        <v>15</v>
      </c>
      <c r="C7" s="91" t="s">
        <v>19</v>
      </c>
      <c r="D7" s="31" t="s">
        <v>46</v>
      </c>
      <c r="E7" s="14">
        <v>40</v>
      </c>
      <c r="F7" s="23">
        <v>1.8824999999999998</v>
      </c>
      <c r="G7" s="14">
        <v>92</v>
      </c>
      <c r="H7" s="14">
        <v>3.04</v>
      </c>
      <c r="I7" s="14">
        <v>0.32</v>
      </c>
      <c r="J7" s="15">
        <v>18.8</v>
      </c>
    </row>
    <row r="8" spans="1:10" ht="15.75" thickBot="1" x14ac:dyDescent="0.3">
      <c r="A8" s="7"/>
      <c r="B8" s="8" t="s">
        <v>13</v>
      </c>
      <c r="C8" s="92">
        <v>341</v>
      </c>
      <c r="D8" s="32" t="s">
        <v>121</v>
      </c>
      <c r="E8" s="126">
        <v>100</v>
      </c>
      <c r="F8" s="24">
        <v>31.2</v>
      </c>
      <c r="G8" s="16">
        <v>90</v>
      </c>
      <c r="H8" s="16">
        <v>0.78</v>
      </c>
      <c r="I8" s="16">
        <v>0.17</v>
      </c>
      <c r="J8" s="17">
        <v>20</v>
      </c>
    </row>
    <row r="9" spans="1:10" x14ac:dyDescent="0.25">
      <c r="A9" s="3"/>
      <c r="B9" s="43"/>
      <c r="C9" s="5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>SUM(E4:E19)</f>
        <v>600</v>
      </c>
      <c r="F20" s="24">
        <f t="shared" ref="F20:J20" si="0">SUM(F4:F19)</f>
        <v>51.256500000000003</v>
      </c>
      <c r="G20" s="16">
        <f t="shared" si="0"/>
        <v>663</v>
      </c>
      <c r="H20" s="16">
        <f t="shared" si="0"/>
        <v>26.000000000000004</v>
      </c>
      <c r="I20" s="16">
        <f t="shared" si="0"/>
        <v>13.629999999999999</v>
      </c>
      <c r="J20" s="17">
        <f t="shared" si="0"/>
        <v>107.99999999999999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workbookViewId="0">
      <selection activeCell="R26" sqref="R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>
        <v>45335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15</v>
      </c>
      <c r="C4" s="90">
        <v>1</v>
      </c>
      <c r="D4" s="30" t="s">
        <v>96</v>
      </c>
      <c r="E4" s="12">
        <v>40</v>
      </c>
      <c r="F4" s="22">
        <f>цена!P43</f>
        <v>8.2825000000000006</v>
      </c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6"/>
      <c r="B5" s="44" t="s">
        <v>11</v>
      </c>
      <c r="C5" s="91" t="s">
        <v>58</v>
      </c>
      <c r="D5" s="31" t="s">
        <v>115</v>
      </c>
      <c r="E5" s="14">
        <v>180</v>
      </c>
      <c r="F5" s="23">
        <f>цена!T43</f>
        <v>65.776499999999999</v>
      </c>
      <c r="G5" s="14">
        <v>291</v>
      </c>
      <c r="H5" s="14">
        <v>13.91</v>
      </c>
      <c r="I5" s="14">
        <v>14.32</v>
      </c>
      <c r="J5" s="15">
        <v>34.18</v>
      </c>
    </row>
    <row r="6" spans="1:10" ht="15.75" thickBot="1" x14ac:dyDescent="0.3">
      <c r="A6" s="6"/>
      <c r="B6" s="44" t="s">
        <v>12</v>
      </c>
      <c r="C6" s="91">
        <v>377</v>
      </c>
      <c r="D6" s="31" t="s">
        <v>116</v>
      </c>
      <c r="E6" s="14">
        <v>180</v>
      </c>
      <c r="F6" s="23">
        <v>4.05</v>
      </c>
      <c r="G6" s="14">
        <v>55.8</v>
      </c>
      <c r="H6" s="14">
        <v>3.67</v>
      </c>
      <c r="I6" s="14">
        <v>3.19</v>
      </c>
      <c r="J6" s="15">
        <v>15.82</v>
      </c>
    </row>
    <row r="7" spans="1:10" x14ac:dyDescent="0.25">
      <c r="A7" s="6"/>
      <c r="B7" s="1" t="s">
        <v>13</v>
      </c>
      <c r="C7" s="90">
        <v>338</v>
      </c>
      <c r="D7" s="30" t="s">
        <v>43</v>
      </c>
      <c r="E7" s="12">
        <v>100</v>
      </c>
      <c r="F7" s="22">
        <v>31.2</v>
      </c>
      <c r="G7" s="12">
        <v>47</v>
      </c>
      <c r="H7" s="12">
        <v>0.4</v>
      </c>
      <c r="I7" s="12">
        <v>0.4</v>
      </c>
      <c r="J7" s="13">
        <v>9.8000000000000007</v>
      </c>
    </row>
    <row r="8" spans="1:10" ht="15.75" thickBot="1" x14ac:dyDescent="0.3">
      <c r="A8" s="7"/>
      <c r="B8" s="8"/>
      <c r="C8" s="92"/>
      <c r="D8" s="32"/>
      <c r="E8" s="16"/>
      <c r="F8" s="24"/>
      <c r="G8" s="16"/>
      <c r="H8" s="16"/>
      <c r="I8" s="16"/>
      <c r="J8" s="17"/>
    </row>
    <row r="9" spans="1:10" x14ac:dyDescent="0.25">
      <c r="A9" s="3"/>
      <c r="B9" s="43"/>
      <c r="C9" s="90"/>
      <c r="D9" s="30"/>
      <c r="E9" s="12"/>
      <c r="F9" s="22"/>
      <c r="G9" s="12"/>
      <c r="H9" s="12"/>
      <c r="I9" s="12"/>
      <c r="J9" s="13"/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500</v>
      </c>
      <c r="F20" s="24">
        <f t="shared" si="0"/>
        <v>109.309</v>
      </c>
      <c r="G20" s="16">
        <f t="shared" si="0"/>
        <v>529.79999999999995</v>
      </c>
      <c r="H20" s="16">
        <f t="shared" si="0"/>
        <v>20.339999999999996</v>
      </c>
      <c r="I20" s="16">
        <f t="shared" si="0"/>
        <v>25.400000000000002</v>
      </c>
      <c r="J20" s="17">
        <f t="shared" si="0"/>
        <v>74.69</v>
      </c>
    </row>
    <row r="24" spans="1:10" x14ac:dyDescent="0.25">
      <c r="D24" s="9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4" sqref="C4:J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0">
        <v>45336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41" t="s">
        <v>16</v>
      </c>
      <c r="D3" s="41" t="s">
        <v>4</v>
      </c>
      <c r="E3" s="41" t="s">
        <v>17</v>
      </c>
      <c r="F3" s="41" t="s">
        <v>5</v>
      </c>
      <c r="G3" s="41" t="s">
        <v>6</v>
      </c>
      <c r="H3" s="41" t="s">
        <v>7</v>
      </c>
      <c r="I3" s="41" t="s">
        <v>8</v>
      </c>
      <c r="J3" s="42" t="s">
        <v>9</v>
      </c>
    </row>
    <row r="4" spans="1:10" x14ac:dyDescent="0.25">
      <c r="A4" s="3" t="s">
        <v>10</v>
      </c>
      <c r="B4" s="43" t="s">
        <v>92</v>
      </c>
      <c r="C4" s="90">
        <v>52</v>
      </c>
      <c r="D4" s="30" t="s">
        <v>123</v>
      </c>
      <c r="E4" s="12">
        <v>60</v>
      </c>
      <c r="F4" s="22">
        <v>2</v>
      </c>
      <c r="G4" s="12">
        <v>55.68</v>
      </c>
      <c r="H4" s="12">
        <v>0.85</v>
      </c>
      <c r="I4" s="12">
        <v>3.61</v>
      </c>
      <c r="J4" s="13">
        <v>4.96</v>
      </c>
    </row>
    <row r="5" spans="1:10" x14ac:dyDescent="0.25">
      <c r="A5" s="6"/>
      <c r="B5" s="44" t="s">
        <v>11</v>
      </c>
      <c r="C5" s="91">
        <v>302</v>
      </c>
      <c r="D5" s="31" t="s">
        <v>117</v>
      </c>
      <c r="E5" s="128">
        <v>100</v>
      </c>
      <c r="F5" s="23">
        <f>цена!K43</f>
        <v>5.150500000000001</v>
      </c>
      <c r="G5" s="14">
        <v>147.19999999999999</v>
      </c>
      <c r="H5" s="14">
        <v>4.21</v>
      </c>
      <c r="I5" s="14">
        <v>3</v>
      </c>
      <c r="J5" s="15">
        <v>25.9</v>
      </c>
    </row>
    <row r="6" spans="1:10" x14ac:dyDescent="0.25">
      <c r="A6" s="6"/>
      <c r="B6" s="44" t="s">
        <v>11</v>
      </c>
      <c r="C6" s="91">
        <v>295</v>
      </c>
      <c r="D6" s="31" t="s">
        <v>98</v>
      </c>
      <c r="E6" s="14">
        <v>90</v>
      </c>
      <c r="F6" s="23">
        <f>цена!F43</f>
        <v>27.250200000000007</v>
      </c>
      <c r="G6" s="14">
        <v>317.45</v>
      </c>
      <c r="H6" s="14">
        <v>12.52</v>
      </c>
      <c r="I6" s="14">
        <v>24.05</v>
      </c>
      <c r="J6" s="15">
        <v>12.65</v>
      </c>
    </row>
    <row r="7" spans="1:10" x14ac:dyDescent="0.25">
      <c r="A7" s="6"/>
      <c r="B7" s="1" t="s">
        <v>15</v>
      </c>
      <c r="C7" s="91" t="s">
        <v>19</v>
      </c>
      <c r="D7" s="31" t="s">
        <v>99</v>
      </c>
      <c r="E7" s="128">
        <v>30</v>
      </c>
      <c r="F7" s="23">
        <f>цена!AB43</f>
        <v>1.8824999999999998</v>
      </c>
      <c r="G7" s="14">
        <v>69</v>
      </c>
      <c r="H7" s="14">
        <v>2.2799999999999998</v>
      </c>
      <c r="I7" s="14">
        <v>0.24</v>
      </c>
      <c r="J7" s="15">
        <v>14.1</v>
      </c>
    </row>
    <row r="8" spans="1:10" ht="15.75" thickBot="1" x14ac:dyDescent="0.3">
      <c r="A8" s="7"/>
      <c r="B8" s="8" t="s">
        <v>12</v>
      </c>
      <c r="C8" s="92">
        <v>349</v>
      </c>
      <c r="D8" s="32" t="s">
        <v>120</v>
      </c>
      <c r="E8" s="16">
        <v>180</v>
      </c>
      <c r="F8" s="24">
        <v>4.024</v>
      </c>
      <c r="G8" s="16">
        <v>119.52</v>
      </c>
      <c r="H8" s="16">
        <v>0.6</v>
      </c>
      <c r="I8" s="16">
        <v>0.08</v>
      </c>
      <c r="J8" s="17">
        <v>28.81</v>
      </c>
    </row>
    <row r="9" spans="1:10" x14ac:dyDescent="0.25">
      <c r="A9" s="3"/>
      <c r="B9" s="43" t="s">
        <v>13</v>
      </c>
      <c r="C9" s="90">
        <v>341</v>
      </c>
      <c r="D9" s="30" t="s">
        <v>121</v>
      </c>
      <c r="E9" s="12">
        <v>100</v>
      </c>
      <c r="F9" s="22">
        <v>31.2</v>
      </c>
      <c r="G9" s="12">
        <v>90</v>
      </c>
      <c r="H9" s="12">
        <v>0.78</v>
      </c>
      <c r="I9" s="12">
        <v>0.17</v>
      </c>
      <c r="J9" s="13">
        <v>20</v>
      </c>
    </row>
    <row r="10" spans="1:10" x14ac:dyDescent="0.25">
      <c r="A10" s="6"/>
      <c r="B10" s="1"/>
      <c r="C10" s="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6">
        <f t="shared" ref="E20:J20" si="0">SUM(E4:E19)</f>
        <v>560</v>
      </c>
      <c r="F20" s="24">
        <f t="shared" si="0"/>
        <v>71.507200000000012</v>
      </c>
      <c r="G20" s="16">
        <f t="shared" si="0"/>
        <v>798.84999999999991</v>
      </c>
      <c r="H20" s="16">
        <f t="shared" si="0"/>
        <v>21.240000000000002</v>
      </c>
      <c r="I20" s="16">
        <f t="shared" si="0"/>
        <v>31.15</v>
      </c>
      <c r="J20" s="17">
        <f t="shared" si="0"/>
        <v>106.42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8" sqref="C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4" t="s">
        <v>18</v>
      </c>
      <c r="C1" s="135"/>
      <c r="D1" s="136"/>
      <c r="E1" t="s">
        <v>14</v>
      </c>
      <c r="F1" s="21"/>
      <c r="I1" t="s">
        <v>1</v>
      </c>
      <c r="J1" s="132" t="s">
        <v>124</v>
      </c>
    </row>
    <row r="2" spans="1:10" ht="7.5" customHeight="1" thickBot="1" x14ac:dyDescent="0.3"/>
    <row r="3" spans="1:10" ht="15.75" thickBot="1" x14ac:dyDescent="0.3">
      <c r="A3" s="40" t="s">
        <v>2</v>
      </c>
      <c r="B3" s="48" t="s">
        <v>3</v>
      </c>
      <c r="C3" s="48" t="s">
        <v>16</v>
      </c>
      <c r="D3" s="48" t="s">
        <v>4</v>
      </c>
      <c r="E3" s="48" t="s">
        <v>17</v>
      </c>
      <c r="F3" s="48" t="s">
        <v>5</v>
      </c>
      <c r="G3" s="48" t="s">
        <v>6</v>
      </c>
      <c r="H3" s="48" t="s">
        <v>7</v>
      </c>
      <c r="I3" s="48" t="s">
        <v>8</v>
      </c>
      <c r="J3" s="42" t="s">
        <v>9</v>
      </c>
    </row>
    <row r="4" spans="1:10" x14ac:dyDescent="0.25">
      <c r="A4" s="3" t="s">
        <v>10</v>
      </c>
      <c r="B4" s="26" t="s">
        <v>15</v>
      </c>
      <c r="C4" s="107">
        <v>15</v>
      </c>
      <c r="D4" s="34" t="s">
        <v>101</v>
      </c>
      <c r="E4" s="27">
        <v>20</v>
      </c>
      <c r="F4" s="28">
        <v>13</v>
      </c>
      <c r="G4" s="27">
        <v>72</v>
      </c>
      <c r="H4" s="27">
        <v>4.6399999999999997</v>
      </c>
      <c r="I4" s="27">
        <v>5.9</v>
      </c>
      <c r="J4" s="29"/>
    </row>
    <row r="5" spans="1:10" x14ac:dyDescent="0.25">
      <c r="A5" s="6"/>
      <c r="B5" s="1" t="s">
        <v>11</v>
      </c>
      <c r="C5" s="91">
        <v>259</v>
      </c>
      <c r="D5" s="31" t="s">
        <v>102</v>
      </c>
      <c r="E5" s="14">
        <v>175</v>
      </c>
      <c r="F5" s="23">
        <v>40.269999999999996</v>
      </c>
      <c r="G5" s="14">
        <v>383</v>
      </c>
      <c r="H5" s="14">
        <v>12.3</v>
      </c>
      <c r="I5" s="14">
        <v>29.5</v>
      </c>
      <c r="J5" s="14">
        <v>16.579999999999998</v>
      </c>
    </row>
    <row r="6" spans="1:10" x14ac:dyDescent="0.25">
      <c r="A6" s="6"/>
      <c r="B6" s="44" t="s">
        <v>15</v>
      </c>
      <c r="C6" s="91" t="s">
        <v>19</v>
      </c>
      <c r="D6" s="31" t="s">
        <v>99</v>
      </c>
      <c r="E6" s="128">
        <v>30</v>
      </c>
      <c r="F6" s="23">
        <v>1.8824999999999998</v>
      </c>
      <c r="G6" s="14">
        <v>69</v>
      </c>
      <c r="H6" s="14">
        <v>2.2799999999999998</v>
      </c>
      <c r="I6" s="14">
        <v>0.24</v>
      </c>
      <c r="J6" s="14">
        <v>14.1</v>
      </c>
    </row>
    <row r="7" spans="1:10" x14ac:dyDescent="0.25">
      <c r="A7" s="6"/>
      <c r="B7" s="1" t="s">
        <v>109</v>
      </c>
      <c r="C7" s="91">
        <v>507</v>
      </c>
      <c r="D7" s="31" t="s">
        <v>111</v>
      </c>
      <c r="E7" s="14">
        <v>180</v>
      </c>
      <c r="F7" s="23">
        <v>15</v>
      </c>
      <c r="G7" s="14">
        <v>72</v>
      </c>
      <c r="H7" s="14">
        <v>0</v>
      </c>
      <c r="I7" s="14">
        <v>0</v>
      </c>
      <c r="J7" s="14">
        <v>17.100000000000001</v>
      </c>
    </row>
    <row r="8" spans="1:10" ht="15.75" thickBot="1" x14ac:dyDescent="0.3">
      <c r="A8" s="7"/>
      <c r="B8" s="45" t="s">
        <v>13</v>
      </c>
      <c r="C8" s="108">
        <v>341</v>
      </c>
      <c r="D8" s="33" t="s">
        <v>121</v>
      </c>
      <c r="E8" s="18">
        <v>100</v>
      </c>
      <c r="F8" s="25">
        <v>31.2</v>
      </c>
      <c r="G8" s="18">
        <v>90</v>
      </c>
      <c r="H8" s="18">
        <v>0.78</v>
      </c>
      <c r="I8" s="18">
        <v>0.17</v>
      </c>
      <c r="J8" s="19">
        <v>20</v>
      </c>
    </row>
    <row r="9" spans="1:10" x14ac:dyDescent="0.25">
      <c r="A9" s="3"/>
      <c r="B9" s="43" t="str">
        <f>'1нед(5день) '!B4</f>
        <v>закуска</v>
      </c>
      <c r="C9" s="90" t="s">
        <v>19</v>
      </c>
      <c r="D9" s="30" t="s">
        <v>118</v>
      </c>
      <c r="E9" s="12">
        <v>60</v>
      </c>
      <c r="F9" s="22">
        <v>6.5</v>
      </c>
      <c r="G9" s="12">
        <v>7.2</v>
      </c>
      <c r="H9" s="12">
        <v>0.42</v>
      </c>
      <c r="I9" s="12">
        <v>0.6</v>
      </c>
      <c r="J9" s="13">
        <v>1.1399999999999999</v>
      </c>
    </row>
    <row r="10" spans="1:10" x14ac:dyDescent="0.25">
      <c r="A10" s="6"/>
      <c r="B10" s="1"/>
      <c r="C10" s="91"/>
      <c r="D10" s="31"/>
      <c r="E10" s="14"/>
      <c r="F10" s="23"/>
      <c r="G10" s="14"/>
      <c r="H10" s="14"/>
      <c r="I10" s="14"/>
      <c r="J10" s="15"/>
    </row>
    <row r="11" spans="1:10" ht="15.75" thickBot="1" x14ac:dyDescent="0.3">
      <c r="A11" s="7"/>
      <c r="B11" s="8"/>
      <c r="C11" s="8"/>
      <c r="D11" s="32"/>
      <c r="E11" s="16"/>
      <c r="F11" s="24"/>
      <c r="G11" s="16"/>
      <c r="H11" s="16"/>
      <c r="I11" s="16"/>
      <c r="J11" s="17"/>
    </row>
    <row r="12" spans="1:10" x14ac:dyDescent="0.25">
      <c r="A12" s="6"/>
      <c r="B12" s="45"/>
      <c r="C12" s="2"/>
      <c r="D12" s="33"/>
      <c r="E12" s="18"/>
      <c r="F12" s="25"/>
      <c r="G12" s="18"/>
      <c r="H12" s="18"/>
      <c r="I12" s="18"/>
      <c r="J12" s="19"/>
    </row>
    <row r="13" spans="1:10" x14ac:dyDescent="0.25">
      <c r="A13" s="6"/>
      <c r="B13" s="44"/>
      <c r="C13" s="1"/>
      <c r="D13" s="31"/>
      <c r="E13" s="14"/>
      <c r="F13" s="23"/>
      <c r="G13" s="14"/>
      <c r="H13" s="14"/>
      <c r="I13" s="14"/>
      <c r="J13" s="15"/>
    </row>
    <row r="14" spans="1:10" x14ac:dyDescent="0.25">
      <c r="A14" s="6"/>
      <c r="B14" s="44"/>
      <c r="C14" s="1"/>
      <c r="D14" s="31"/>
      <c r="E14" s="14"/>
      <c r="F14" s="23"/>
      <c r="G14" s="14"/>
      <c r="H14" s="14"/>
      <c r="I14" s="14"/>
      <c r="J14" s="15"/>
    </row>
    <row r="15" spans="1:10" x14ac:dyDescent="0.25">
      <c r="A15" s="6"/>
      <c r="B15" s="44"/>
      <c r="C15" s="1"/>
      <c r="D15" s="31"/>
      <c r="E15" s="14"/>
      <c r="F15" s="23"/>
      <c r="G15" s="14"/>
      <c r="H15" s="14"/>
      <c r="I15" s="14"/>
      <c r="J15" s="15"/>
    </row>
    <row r="16" spans="1:10" x14ac:dyDescent="0.25">
      <c r="A16" s="6"/>
      <c r="B16" s="44"/>
      <c r="C16" s="1"/>
      <c r="D16" s="31"/>
      <c r="E16" s="14"/>
      <c r="F16" s="23"/>
      <c r="G16" s="14"/>
      <c r="H16" s="14"/>
      <c r="I16" s="14"/>
      <c r="J16" s="15"/>
    </row>
    <row r="17" spans="1:10" x14ac:dyDescent="0.25">
      <c r="A17" s="6"/>
      <c r="B17" s="44"/>
      <c r="C17" s="1"/>
      <c r="D17" s="31"/>
      <c r="E17" s="14"/>
      <c r="F17" s="23"/>
      <c r="G17" s="14"/>
      <c r="H17" s="14"/>
      <c r="I17" s="14"/>
      <c r="J17" s="15"/>
    </row>
    <row r="18" spans="1:10" x14ac:dyDescent="0.25">
      <c r="A18" s="6"/>
      <c r="B18" s="44"/>
      <c r="C18" s="1"/>
      <c r="D18" s="31"/>
      <c r="E18" s="14"/>
      <c r="F18" s="23"/>
      <c r="G18" s="14"/>
      <c r="H18" s="14"/>
      <c r="I18" s="14"/>
      <c r="J18" s="15"/>
    </row>
    <row r="19" spans="1:10" x14ac:dyDescent="0.25">
      <c r="A19" s="6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7"/>
      <c r="B20" s="8"/>
      <c r="C20" s="8"/>
      <c r="D20" s="32"/>
      <c r="E20" s="129">
        <f>SUM(E4:E19)</f>
        <v>565</v>
      </c>
      <c r="F20" s="24">
        <f t="shared" ref="F20" si="0">SUM(F4:F19)</f>
        <v>107.85250000000001</v>
      </c>
      <c r="G20" s="16">
        <f>SUM(G4:G19)</f>
        <v>693.2</v>
      </c>
      <c r="H20" s="16">
        <f>SUM(H4:H19)</f>
        <v>20.420000000000005</v>
      </c>
      <c r="I20" s="16">
        <f>SUM(I4:I19)</f>
        <v>36.410000000000004</v>
      </c>
      <c r="J20" s="17">
        <f>SUM(J4:J19)</f>
        <v>68.92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1нед(1день)</vt:lpstr>
      <vt:lpstr>1нед(2день)</vt:lpstr>
      <vt:lpstr>1нед(3день) </vt:lpstr>
      <vt:lpstr>1нед(4день) </vt:lpstr>
      <vt:lpstr>1нед(5день) </vt:lpstr>
      <vt:lpstr>2нед(1день)  </vt:lpstr>
      <vt:lpstr>2нед(2день)</vt:lpstr>
      <vt:lpstr>2нед(3день) </vt:lpstr>
      <vt:lpstr>2нед(4день)  </vt:lpstr>
      <vt:lpstr>2нед(5день)</vt:lpstr>
      <vt:lpstr>образец</vt:lpstr>
      <vt:lpstr>цена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cp:lastPrinted>2021-05-25T15:02:54Z</cp:lastPrinted>
  <dcterms:created xsi:type="dcterms:W3CDTF">2015-06-05T18:19:34Z</dcterms:created>
  <dcterms:modified xsi:type="dcterms:W3CDTF">2006-12-31T23:08:17Z</dcterms:modified>
</cp:coreProperties>
</file>